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7\1. umræða\Töflur og myndagögn fyrir vefinn\"/>
    </mc:Choice>
  </mc:AlternateContent>
  <xr:revisionPtr revIDLastSave="0" documentId="8_{AD534489-E9CF-439C-9D25-5EAAD3423304}" xr6:coauthVersionLast="47" xr6:coauthVersionMax="47" xr10:uidLastSave="{00000000-0000-0000-0000-000000000000}"/>
  <bookViews>
    <workbookView xWindow="25500" yWindow="1260" windowWidth="23510" windowHeight="19510" firstSheet="18" activeTab="30" xr2:uid="{3F5D1236-EB9B-4FDA-9BCC-37669394D161}"/>
  </bookViews>
  <sheets>
    <sheet name="Töfluyfirlt" sheetId="1" r:id="rId1"/>
    <sheet name="2-1" sheetId="2" r:id="rId2"/>
    <sheet name="3-1" sheetId="3" r:id="rId3"/>
    <sheet name="3-2" sheetId="33" r:id="rId4"/>
    <sheet name="3-3" sheetId="4" r:id="rId5"/>
    <sheet name="3-4" sheetId="5" r:id="rId6"/>
    <sheet name="4-1" sheetId="15" r:id="rId7"/>
    <sheet name="4-2" sheetId="7" r:id="rId8"/>
    <sheet name="4-3" sheetId="16" r:id="rId9"/>
    <sheet name="4-4" sheetId="8" r:id="rId10"/>
    <sheet name="5-1" sheetId="17" r:id="rId11"/>
    <sheet name="5-2" sheetId="14" r:id="rId12"/>
    <sheet name="5-3" sheetId="22" r:id="rId13"/>
    <sheet name="5-4" sheetId="18" r:id="rId14"/>
    <sheet name="5-5" sheetId="9" r:id="rId15"/>
    <sheet name="5-6" sheetId="19" r:id="rId16"/>
    <sheet name="5-7" sheetId="20" r:id="rId17"/>
    <sheet name="5-8" sheetId="34" r:id="rId18"/>
    <sheet name="6-1" sheetId="23" r:id="rId19"/>
    <sheet name="6-2" sheetId="24" r:id="rId20"/>
    <sheet name="6-3" sheetId="25" r:id="rId21"/>
    <sheet name="6-4" sheetId="26" r:id="rId22"/>
    <sheet name="6-5" sheetId="31" r:id="rId23"/>
    <sheet name="6-6" sheetId="32" r:id="rId24"/>
    <sheet name="7-1" sheetId="27" r:id="rId25"/>
    <sheet name="7-2" sheetId="28" r:id="rId26"/>
    <sheet name="8-1" sheetId="29" r:id="rId27"/>
    <sheet name="8-2" sheetId="30" r:id="rId28"/>
    <sheet name="9-1" sheetId="10" r:id="rId29"/>
    <sheet name="9-2" sheetId="11" r:id="rId30"/>
    <sheet name="9-3" sheetId="12" r:id="rId31"/>
  </sheets>
  <externalReferences>
    <externalReference r:id="rId32"/>
    <externalReference r:id="rId33"/>
    <externalReference r:id="rId3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1" l="1"/>
  <c r="G29" i="11"/>
  <c r="F29" i="11"/>
  <c r="E29" i="11"/>
  <c r="D29" i="11"/>
  <c r="C29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E13" i="11"/>
  <c r="D13" i="11"/>
  <c r="C13" i="11"/>
  <c r="E12" i="11"/>
  <c r="D12" i="11"/>
  <c r="C12" i="11"/>
  <c r="B12" i="11"/>
  <c r="B25" i="11" s="1"/>
  <c r="E11" i="11"/>
  <c r="D11" i="11"/>
  <c r="C11" i="11"/>
  <c r="E10" i="11"/>
  <c r="D10" i="11"/>
  <c r="C10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B5" i="11"/>
  <c r="B15" i="11" s="1"/>
  <c r="B18" i="11" s="1"/>
  <c r="B20" i="11" s="1"/>
  <c r="B26" i="11" s="1"/>
  <c r="E4" i="11"/>
  <c r="D4" i="11"/>
  <c r="E3" i="11"/>
  <c r="D3" i="11"/>
  <c r="B21" i="11" l="1"/>
  <c r="B27" i="11" s="1"/>
  <c r="B24" i="11"/>
  <c r="A25" i="10" l="1"/>
  <c r="A24" i="10"/>
  <c r="A23" i="10"/>
  <c r="A22" i="10"/>
  <c r="A21" i="10"/>
  <c r="A20" i="10"/>
  <c r="A19" i="10"/>
  <c r="D16" i="10"/>
  <c r="C16" i="10"/>
  <c r="B16" i="10"/>
  <c r="D15" i="10"/>
  <c r="C15" i="10"/>
  <c r="B15" i="10"/>
  <c r="D14" i="10"/>
  <c r="D12" i="10" s="1"/>
  <c r="C14" i="10"/>
  <c r="C12" i="10" s="1"/>
  <c r="B14" i="10"/>
  <c r="B12" i="10" s="1"/>
  <c r="D13" i="10"/>
  <c r="C13" i="10"/>
  <c r="B13" i="10"/>
  <c r="D11" i="10"/>
  <c r="C11" i="10"/>
  <c r="B11" i="10"/>
  <c r="D10" i="10"/>
  <c r="C10" i="10"/>
  <c r="B10" i="10"/>
  <c r="D9" i="10"/>
  <c r="C9" i="10"/>
  <c r="B9" i="10"/>
  <c r="D8" i="10"/>
  <c r="C8" i="10"/>
  <c r="B8" i="10"/>
  <c r="D7" i="10"/>
  <c r="C7" i="10"/>
  <c r="B7" i="10"/>
  <c r="D6" i="10"/>
  <c r="C6" i="10"/>
  <c r="B6" i="10"/>
  <c r="H45" i="34" l="1"/>
  <c r="H44" i="34"/>
  <c r="H42" i="34"/>
  <c r="H40" i="34"/>
  <c r="H39" i="34"/>
  <c r="H38" i="34"/>
  <c r="H36" i="34"/>
  <c r="H34" i="34"/>
  <c r="H33" i="34"/>
  <c r="H32" i="34"/>
  <c r="H31" i="34"/>
  <c r="H29" i="34"/>
  <c r="H27" i="34"/>
  <c r="H25" i="34"/>
  <c r="H23" i="34"/>
  <c r="H21" i="34"/>
  <c r="H19" i="34"/>
  <c r="H17" i="34"/>
  <c r="H16" i="34"/>
  <c r="H15" i="34"/>
  <c r="H14" i="34"/>
  <c r="H13" i="34"/>
  <c r="H12" i="34"/>
  <c r="H11" i="34"/>
  <c r="H10" i="34"/>
  <c r="H9" i="34"/>
  <c r="H8" i="34"/>
  <c r="H7" i="34"/>
  <c r="H6" i="34"/>
  <c r="H5" i="34"/>
  <c r="H46" i="34" l="1"/>
  <c r="H60" i="34" s="1"/>
  <c r="F32" i="20" l="1"/>
  <c r="B17" i="22" l="1"/>
  <c r="B16" i="22"/>
  <c r="C5" i="14"/>
  <c r="B5" i="14"/>
  <c r="C4" i="14"/>
  <c r="B4" i="14"/>
  <c r="D41" i="3" l="1"/>
  <c r="C41" i="3"/>
  <c r="F46" i="3"/>
  <c r="C46" i="3" l="1"/>
  <c r="D46" i="3"/>
  <c r="G45" i="3"/>
  <c r="C45" i="3"/>
  <c r="F45" i="3"/>
  <c r="D45" i="3"/>
  <c r="E45" i="3" s="1"/>
  <c r="H45" i="3" l="1"/>
  <c r="D50" i="3"/>
  <c r="E50" i="3" s="1"/>
  <c r="E46" i="3"/>
  <c r="G46" i="3"/>
  <c r="H46" i="3" s="1"/>
</calcChain>
</file>

<file path=xl/sharedStrings.xml><?xml version="1.0" encoding="utf-8"?>
<sst xmlns="http://schemas.openxmlformats.org/spreadsheetml/2006/main" count="845" uniqueCount="490">
  <si>
    <t>ma.kr.</t>
  </si>
  <si>
    <t>% af VLF</t>
  </si>
  <si>
    <t>Þjóðhagsgrunnur</t>
  </si>
  <si>
    <t>br.</t>
  </si>
  <si>
    <t>Frumtekjur</t>
  </si>
  <si>
    <t>Frumgjöld</t>
  </si>
  <si>
    <t>Frumjöfnuður</t>
  </si>
  <si>
    <t>Vaxtatekjur</t>
  </si>
  <si>
    <t>Vaxtagjöld</t>
  </si>
  <si>
    <t>Vaxtajöfnuður</t>
  </si>
  <si>
    <t>Heildartekjur</t>
  </si>
  <si>
    <t>Heildargjöld</t>
  </si>
  <si>
    <t>Heildarjöfnuður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</si>
  <si>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</si>
  <si>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</si>
  <si>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</si>
  <si>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</si>
  <si>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</si>
  <si>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</si>
  <si>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</si>
  <si>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</si>
  <si>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</si>
  <si>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</si>
  <si>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</si>
  <si>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</si>
  <si>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</si>
  <si>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</si>
  <si>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</si>
  <si>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</si>
  <si>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</si>
  <si>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</si>
  <si>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</si>
  <si>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</si>
  <si>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</si>
  <si>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</si>
  <si>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</si>
  <si>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</si>
  <si>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</si>
  <si>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Áætlun</t>
  </si>
  <si>
    <t>Rekstrargrunnur, m.kr.</t>
  </si>
  <si>
    <t>Skattar á launagr. og vinnuafl</t>
  </si>
  <si>
    <t xml:space="preserve">Eignarskattar </t>
  </si>
  <si>
    <t xml:space="preserve">Skattar á vöru og þjónustu </t>
  </si>
  <si>
    <t xml:space="preserve">Tollar og aðflutningsgjöld </t>
  </si>
  <si>
    <t>Arður og hluti af tekjum ríkisft.</t>
  </si>
  <si>
    <t>Aðrar eignatekjur</t>
  </si>
  <si>
    <t>Ýmsar tekjur</t>
  </si>
  <si>
    <t>Heildartekjur ríkissjóðs</t>
  </si>
  <si>
    <t>Arður og hluti af tekjum B-hluta fyrirtækja (m.kr.)</t>
  </si>
  <si>
    <t>Arður</t>
  </si>
  <si>
    <t>Landsbankinn hf.</t>
  </si>
  <si>
    <t>Landsvirkjun</t>
  </si>
  <si>
    <t>Landsnet</t>
  </si>
  <si>
    <t>Aðrir</t>
  </si>
  <si>
    <t>Arður alls</t>
  </si>
  <si>
    <t>Hluti af tekjum B-hluta fyrirtækja</t>
  </si>
  <si>
    <t>ÁTVR</t>
  </si>
  <si>
    <t>Framlag frá Húsnæðissjóði</t>
  </si>
  <si>
    <t>Hluti af tekjum B-hluta fyrirtækja alls</t>
  </si>
  <si>
    <t>Arður og hluti af tekjum B-hluta fyrirtækja alls</t>
  </si>
  <si>
    <t xml:space="preserve">Breyting
m.kr. </t>
  </si>
  <si>
    <t>Breyting
%</t>
  </si>
  <si>
    <t>Rekstrarframlög</t>
  </si>
  <si>
    <t>Rekstrartilfærslur</t>
  </si>
  <si>
    <t>Fjármagnstilfærslur</t>
  </si>
  <si>
    <t>Fjárfestingarframlag</t>
  </si>
  <si>
    <t>Rammasett útgjöld</t>
  </si>
  <si>
    <t>Aðrir liðir utan ramma²</t>
  </si>
  <si>
    <t xml:space="preserve">Rekstrartekjur </t>
  </si>
  <si>
    <t>Framlag úr ríkissjóði</t>
  </si>
  <si>
    <t>Viðskiptahreyfingar</t>
  </si>
  <si>
    <t>Samtals fjármögnun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</si>
  <si>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Án verðlagshækkana</t>
    </r>
  </si>
  <si>
    <t>Launabreytingar</t>
  </si>
  <si>
    <t>Endurmat á launaforsendum fjárlaga fyrri ára</t>
  </si>
  <si>
    <t>Almennar verðlagsbreytingar</t>
  </si>
  <si>
    <t>Gengisbreytingar</t>
  </si>
  <si>
    <t>Samtals</t>
  </si>
  <si>
    <t>Sjóðstreymi A-hluta ríkissjóðs</t>
  </si>
  <si>
    <t>Sjóðstreymi ríkissjóðs (A1-hluta), m.kr.</t>
  </si>
  <si>
    <t>Handbært fé frá rekstri</t>
  </si>
  <si>
    <t>Fjárfesting</t>
  </si>
  <si>
    <t>Veitt löng lán</t>
  </si>
  <si>
    <t>Fjárfestingarhreyfingar samtals</t>
  </si>
  <si>
    <t>Hreinn lánsfjárjöfnuður</t>
  </si>
  <si>
    <t>Fjármögnunarhreyfingar</t>
  </si>
  <si>
    <t>Tekin langtímalán</t>
  </si>
  <si>
    <t>Þar af innlend</t>
  </si>
  <si>
    <t>Afborganir af teknum lánum</t>
  </si>
  <si>
    <t>Þar af innlendar</t>
  </si>
  <si>
    <t>Fjármögnunarhreyfingar samtals</t>
  </si>
  <si>
    <t>Breyting á handbæru fé</t>
  </si>
  <si>
    <t>Skuldir ríkissjóðs</t>
  </si>
  <si>
    <t>Stöðutölur í m.kr. á verðlagi í lok hvers árs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</si>
  <si>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</si>
  <si>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</si>
  <si>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</si>
  <si>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</si>
  <si>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</si>
  <si>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</si>
  <si>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</si>
  <si>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</si>
  <si>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</si>
  <si>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</si>
  <si>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</si>
  <si>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</si>
  <si>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</si>
  <si>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</si>
  <si>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</si>
  <si>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>Heimild</t>
  </si>
  <si>
    <t>Horfur</t>
  </si>
  <si>
    <t>Betri samgöngur</t>
  </si>
  <si>
    <t>Byggðastofnun</t>
  </si>
  <si>
    <t>Húsnæðissjóður</t>
  </si>
  <si>
    <t>Menntasjóður námsmanna</t>
  </si>
  <si>
    <t>Lánveitingar, samtals</t>
  </si>
  <si>
    <t>Verg landsframleiðsla</t>
  </si>
  <si>
    <t>Almanna- og réttaröryggi</t>
  </si>
  <si>
    <t>Félags-, húsnæðis- og tryggingamál</t>
  </si>
  <si>
    <t>Heilbrigðismál</t>
  </si>
  <si>
    <t>Mennta- og menningarmál</t>
  </si>
  <si>
    <t>Önnur málefnasvið</t>
  </si>
  <si>
    <t>Nýsköpun, rannsóknir og þekkingargr.</t>
  </si>
  <si>
    <t>Samgöngu- og fjarskiptamál</t>
  </si>
  <si>
    <t>Skatta-, eigna- og fjármálaumsýsla</t>
  </si>
  <si>
    <t>Umhverfis- og orkumál</t>
  </si>
  <si>
    <t>Utanríkismál og alþjóðl. þróunarsamvinna</t>
  </si>
  <si>
    <t>Skattastyrkir flokkaðir eftir tegund ívilnunar</t>
  </si>
  <si>
    <t>Undanþága frá skattskyldu</t>
  </si>
  <si>
    <t>Frádráttur</t>
  </si>
  <si>
    <t>Frádráttarheimild</t>
  </si>
  <si>
    <t>Lægri skattprósenta</t>
  </si>
  <si>
    <t>Alls</t>
  </si>
  <si>
    <t>Skattastyrkir flokkaðir eftir tegund skatts</t>
  </si>
  <si>
    <t>Tekjuskattur einstaklinga</t>
  </si>
  <si>
    <t>Tekjuskattur lögaðila</t>
  </si>
  <si>
    <t>Fjármagnstekjuskattur</t>
  </si>
  <si>
    <t>VSK</t>
  </si>
  <si>
    <t>Vörugjöld og aðrir neysluskattar</t>
  </si>
  <si>
    <t>Skattastyrkir flokkaðir eftir málefnasviði</t>
  </si>
  <si>
    <t>07. Nýsköpun, rannsóknir og þekkingargreinar</t>
  </si>
  <si>
    <t>08. Sveitarfélög og byggðamál</t>
  </si>
  <si>
    <t>09. Almanna- og réttaröryggi</t>
  </si>
  <si>
    <t>11. Samgöngu- og fjarskiptamál</t>
  </si>
  <si>
    <t>12. Landbúnaður</t>
  </si>
  <si>
    <t>14. Ferðaþjónusta</t>
  </si>
  <si>
    <t>17. Umhverfismál</t>
  </si>
  <si>
    <t>18. Menning, listir, íþrótta- og æskulýðsmál</t>
  </si>
  <si>
    <t>20. Framhaldsskólastig</t>
  </si>
  <si>
    <t>21. Háskólastig</t>
  </si>
  <si>
    <t>23. Sjúkrahúsþjónusta</t>
  </si>
  <si>
    <t>27. Örorka og málefni fatlaðs fólks</t>
  </si>
  <si>
    <t>29. Fjölskyldumál</t>
  </si>
  <si>
    <t>Óflokkað</t>
  </si>
  <si>
    <t>Vegna skattframkvæmdar</t>
  </si>
  <si>
    <t>Alls, % af VLF</t>
  </si>
  <si>
    <t>Áb.</t>
  </si>
  <si>
    <t>Fj. samn.</t>
  </si>
  <si>
    <t>Rekstrar- og þjónustusamningar</t>
  </si>
  <si>
    <t>04 Utanríkismál</t>
  </si>
  <si>
    <t>UTN</t>
  </si>
  <si>
    <t>05 Skatta-, eigna- og fjármálaumsýsla</t>
  </si>
  <si>
    <t>FJR</t>
  </si>
  <si>
    <t>07 Nýsköpun, rannsóknir og þekkingargreinar</t>
  </si>
  <si>
    <t>08 Sveitarfélög og byggðamál</t>
  </si>
  <si>
    <t>IRN</t>
  </si>
  <si>
    <t>09 Almanna- og réttaröryggi</t>
  </si>
  <si>
    <t>DMR</t>
  </si>
  <si>
    <t>11 Samgöngu- og fjarskiptamál</t>
  </si>
  <si>
    <t>12 Landbúnaður</t>
  </si>
  <si>
    <t>13 Sjávarútvegur og fiskeldi</t>
  </si>
  <si>
    <t>14 Ferðaþjónusta</t>
  </si>
  <si>
    <t>18 Menning, listir, íþrótta- og æskulýðsmál</t>
  </si>
  <si>
    <t>19 Fjölmiðlun</t>
  </si>
  <si>
    <t>20 Framhaldsskólastig</t>
  </si>
  <si>
    <t>MRN</t>
  </si>
  <si>
    <t>21 Háskólastig</t>
  </si>
  <si>
    <t>23 Sjúkrahúsþjónusta</t>
  </si>
  <si>
    <t>HRN</t>
  </si>
  <si>
    <t>24 Heilbrigðisþjónusta utan sjúkrahúsa</t>
  </si>
  <si>
    <t>25 Hjúkrunar- og endurhæfingarþjónusta</t>
  </si>
  <si>
    <t>29 Fjölskyldumál</t>
  </si>
  <si>
    <t>35 Alþjóðleg þróunarsamvinna</t>
  </si>
  <si>
    <t>Samtals rekstrar- og þjónustusamningar</t>
  </si>
  <si>
    <t xml:space="preserve"> </t>
  </si>
  <si>
    <t>Styrktar- og samstarfssamningar</t>
  </si>
  <si>
    <t>03 Æðsta stjórnsýsla</t>
  </si>
  <si>
    <t>10 Rétt. einstakl., trúmál og stjórnsýsla dómsmála</t>
  </si>
  <si>
    <t>15 Orkumál</t>
  </si>
  <si>
    <t>URN</t>
  </si>
  <si>
    <t>17 Umhverfismál</t>
  </si>
  <si>
    <t>FRN</t>
  </si>
  <si>
    <t>30 Vinnumarkaður og atvinnuleysi</t>
  </si>
  <si>
    <t>32 Lýðheilsa og stjórnsýsla velferðarmála</t>
  </si>
  <si>
    <t>Samtals styrktar- og samstarfssamningar</t>
  </si>
  <si>
    <t>Samtals skuldbindandi samningar</t>
  </si>
  <si>
    <t>Hlutfall af frumútgjöldum</t>
  </si>
  <si>
    <t>br. frá fjármála-áætlun
m.kr.</t>
  </si>
  <si>
    <t>01 Alþingi og eftirlitsstofnanir þess</t>
  </si>
  <si>
    <t>02 Dómstólar</t>
  </si>
  <si>
    <t>06 Hagskýrslugerð og grunnskrár</t>
  </si>
  <si>
    <t>16 Markaðseftirlit og neytendamál</t>
  </si>
  <si>
    <t>22 Önnur skólastig og stjórnsýsla mennta- og barnamála</t>
  </si>
  <si>
    <t>26 Lyf og lækningavörur</t>
  </si>
  <si>
    <t>27 Örorka og málefni fatlaðs fólks</t>
  </si>
  <si>
    <t>28 Málefni aldraðra</t>
  </si>
  <si>
    <t>31 Húsnæðis-og skipulagsmál</t>
  </si>
  <si>
    <t>34 Almennur varasjóður og sértækar fjárráðstafanir</t>
  </si>
  <si>
    <t>Liðir utan ramma²</t>
  </si>
  <si>
    <r>
      <t>Aðlögun frumgjalda að GFS staðli</t>
    </r>
    <r>
      <rPr>
        <sz val="9"/>
        <rFont val="Calibri"/>
        <family val="2"/>
      </rPr>
      <t>³</t>
    </r>
  </si>
  <si>
    <t>Frumgjöld samkvæmt GFS - staðli</t>
  </si>
  <si>
    <t>Heildargjöld samkvæmt GFS - staðli</t>
  </si>
  <si>
    <t xml:space="preserve">br. 
m.kr. </t>
  </si>
  <si>
    <t>br. 
%</t>
  </si>
  <si>
    <r>
      <t>Aðlögun vaxtagjalda að GFS staðli</t>
    </r>
    <r>
      <rPr>
        <sz val="9"/>
        <rFont val="Calibri"/>
        <family val="2"/>
      </rPr>
      <t>⁴</t>
    </r>
  </si>
  <si>
    <t>Ríkisaðili</t>
  </si>
  <si>
    <t>Flokkun</t>
  </si>
  <si>
    <t>A-2</t>
  </si>
  <si>
    <t>Lindarhvoll ehf.</t>
  </si>
  <si>
    <t>A-3</t>
  </si>
  <si>
    <t>Eignasafn ríkiseigna</t>
  </si>
  <si>
    <t>Neyðarlínan ohf.</t>
  </si>
  <si>
    <t>Ríkisútvarpið ohf.</t>
  </si>
  <si>
    <t>Náttúruhamfaratrygging Íslands</t>
  </si>
  <si>
    <t>Sítus ehf.</t>
  </si>
  <si>
    <t>Betri samgöngur ohf.</t>
  </si>
  <si>
    <t>Tæknigarður ehf.</t>
  </si>
  <si>
    <t>Tæknisetur ehf.</t>
  </si>
  <si>
    <t>Fasteignir Háskóla Íslands ehf.</t>
  </si>
  <si>
    <t>Harpa ohf.</t>
  </si>
  <si>
    <t>Leigufélagið Bríet ehf.</t>
  </si>
  <si>
    <t>Öryggisfjarskipti ehf.</t>
  </si>
  <si>
    <t>Eignar-hluti</t>
  </si>
  <si>
    <t>Skuldir</t>
  </si>
  <si>
    <t>Eignir</t>
  </si>
  <si>
    <t>Tekjur</t>
  </si>
  <si>
    <t>Afkoma ársins</t>
  </si>
  <si>
    <t>Náttúruhamfaratr. Íslands</t>
  </si>
  <si>
    <t>Veitt langtímalán</t>
  </si>
  <si>
    <t>Breyting</t>
  </si>
  <si>
    <t>Rekstraráætlun:</t>
  </si>
  <si>
    <t>Rekstrartekjur</t>
  </si>
  <si>
    <t>Rekstrargjöld</t>
  </si>
  <si>
    <t>Fjármunatekjur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</si>
  <si>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</si>
  <si>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</si>
  <si>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</si>
  <si>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</si>
  <si>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</si>
  <si>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</si>
  <si>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</si>
  <si>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</si>
  <si>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</si>
  <si>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</si>
  <si>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</si>
  <si>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</si>
  <si>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</si>
  <si>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</si>
  <si>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</si>
  <si>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</si>
  <si>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</si>
  <si>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Handbært fé í ársbyrjun</t>
  </si>
  <si>
    <t>Handbært fé í árslok</t>
  </si>
  <si>
    <t>Þjóðhagsgrunnur, m.kr.</t>
  </si>
  <si>
    <t>A1-hluti</t>
  </si>
  <si>
    <t>A2-hluti</t>
  </si>
  <si>
    <t>A3-hluti</t>
  </si>
  <si>
    <t>Innbyrðis viðskipti</t>
  </si>
  <si>
    <t>Samstæða</t>
  </si>
  <si>
    <t>Fjármagnsjöfnuður</t>
  </si>
  <si>
    <t>Heildarútgjöld</t>
  </si>
  <si>
    <t>Arður til ríkissjóðs</t>
  </si>
  <si>
    <t>Fjárfesting, nettó</t>
  </si>
  <si>
    <t>Greitt til Háskóla Íslands</t>
  </si>
  <si>
    <t>Vísindagarðar HÍ ehf.</t>
  </si>
  <si>
    <t>Tekjuskattur</t>
  </si>
  <si>
    <r>
      <rPr>
        <vertAlign val="superscript"/>
        <sz val="7"/>
        <rFont val="FiraGO Light"/>
        <family val="2"/>
      </rPr>
      <t>1</t>
    </r>
    <r>
      <rPr>
        <sz val="7"/>
        <rFont val="FiraGO Light"/>
        <family val="2"/>
      </rPr>
      <t xml:space="preserve"> Án launa- og verðlagsbreytinga.</t>
    </r>
  </si>
  <si>
    <r>
      <rPr>
        <vertAlign val="superscript"/>
        <sz val="7"/>
        <rFont val="FiraGO Light"/>
        <family val="2"/>
      </rPr>
      <t>3</t>
    </r>
    <r>
      <rPr>
        <sz val="7"/>
        <rFont val="FiraGO Light"/>
        <family val="2"/>
      </rPr>
      <t xml:space="preserve"> Hér er um að ræða aðlaganir vegna meðferðar lífeyrisskuldbindinga og afskriftir skattkrafna. Þá er einnig um að ræða aðlaganir vegna innbyrðis viðskipta milli A-hluta aðila, svo sem Ríkiskaup, þannig að ekki komi til tvítalninga útgjalda. </t>
    </r>
  </si>
  <si>
    <t>Þjóðhagsspá</t>
  </si>
  <si>
    <t>Aðgerðir og helstu skattabreytingar</t>
  </si>
  <si>
    <t>Arðgreiðslur og tekjur B-hluta fyrirtækja</t>
  </si>
  <si>
    <t>Samandregið rekstrar- og sjóðstreymisyfirlit A3-hluta ríkisaðila</t>
  </si>
  <si>
    <t>Helstu tölur úr ársreikningum stærstu A3-hluta ríkisaðila</t>
  </si>
  <si>
    <t>Sjóðsstreymi ríkissjóðs (A1-hluta)</t>
  </si>
  <si>
    <t>Skuldir, kröfur og hrein staða ríkissjóðs</t>
  </si>
  <si>
    <t>Samneysla</t>
  </si>
  <si>
    <t>Fjármunamyndun</t>
  </si>
  <si>
    <t>Útflutningur</t>
  </si>
  <si>
    <t>Innflutningur</t>
  </si>
  <si>
    <t>Þjóðarútgjöld</t>
  </si>
  <si>
    <t>Vöru- og þjónustujöfnuður % VLF</t>
  </si>
  <si>
    <t>Viðskiptajöfnuður % VLF</t>
  </si>
  <si>
    <t>Vísitala neysluverðs</t>
  </si>
  <si>
    <t>Heildarlaun á ársverk</t>
  </si>
  <si>
    <t>Frá erlendum aðilum</t>
  </si>
  <si>
    <t>Frá alþjóðastofnunum</t>
  </si>
  <si>
    <t>Frá opinberum aðilum</t>
  </si>
  <si>
    <t>Til alþjóðastofnana</t>
  </si>
  <si>
    <t>Til almannatrygginga</t>
  </si>
  <si>
    <t>Til sveitarfélaga</t>
  </si>
  <si>
    <t>Nýr landspítali ohf.</t>
  </si>
  <si>
    <t>Rannsókna- og háskólanet Ísl.</t>
  </si>
  <si>
    <t>Þróunarfélag Kefl.flugv.ehf.</t>
  </si>
  <si>
    <r>
      <t>Tekin langtímalán</t>
    </r>
    <r>
      <rPr>
        <b/>
        <vertAlign val="superscript"/>
        <sz val="9"/>
        <color rgb="FF003D85"/>
        <rFont val="FiraGO Light"/>
        <family val="2"/>
      </rPr>
      <t>1</t>
    </r>
  </si>
  <si>
    <t>Ríkiseignir</t>
  </si>
  <si>
    <t>30. Vinnumarkaður og atvinnuleysi</t>
  </si>
  <si>
    <t>31. Húsnæðis- og skipulagsmál</t>
  </si>
  <si>
    <t>² Aðrir liðir utan ramma: ríkisábyrgðir, afskriftir skattkrafna, lífeyrisskuldbindingar, Atvinnuleysistryggingasjóður</t>
  </si>
  <si>
    <t xml:space="preserve">  og framlög til Jöfnunarsjóðs sveitarfélaga.</t>
  </si>
  <si>
    <t>Rekstur</t>
  </si>
  <si>
    <t xml:space="preserve">    Alls</t>
  </si>
  <si>
    <t>22 Önnur skólastig og stjórnsýsla mennta- og barnam.</t>
  </si>
  <si>
    <t>Skilyrði stöðugleikareglu</t>
  </si>
  <si>
    <t>Breytingar á rammasettum útgjöldum frá fjárlögum 2026</t>
  </si>
  <si>
    <t>Samandregið rekstrar- og sjóðstreymisyfirlit A2-hluta ríkisaðila</t>
  </si>
  <si>
    <t>Helstu tölur úr ársreikningum A2-hluta ríkisaðila fyrir árið 2025</t>
  </si>
  <si>
    <t>Breyting frá fyrra ári (%) nema annað sé tekið fram</t>
  </si>
  <si>
    <t>2026 Spá</t>
  </si>
  <si>
    <t xml:space="preserve">Einkaneysla </t>
  </si>
  <si>
    <t xml:space="preserve">   Atvinnuvegir</t>
  </si>
  <si>
    <t xml:space="preserve">   Íbúðarhúsnæði</t>
  </si>
  <si>
    <t xml:space="preserve">   Starfsemi hins opinbera</t>
  </si>
  <si>
    <t>Heildarútgjöld málefnasviða</t>
  </si>
  <si>
    <t>Undanskildir liðir</t>
  </si>
  <si>
    <t>Lífeyrisskuldbindingar</t>
  </si>
  <si>
    <t>Fjárfestingarframlög</t>
  </si>
  <si>
    <t>Atvinnuleysisbætur</t>
  </si>
  <si>
    <t>Jöfnunarsjóður, lögbundin framlög</t>
  </si>
  <si>
    <t>Afskriftir skattkrafna</t>
  </si>
  <si>
    <t>Tapaðar kröfur og tjónabætur</t>
  </si>
  <si>
    <t>Útgjaldagrunnur stöðugleikareglu</t>
  </si>
  <si>
    <t>Raunvöxtur útgjalda milli ára, %</t>
  </si>
  <si>
    <t>Raunvöxtur útgjalda milli ára</t>
  </si>
  <si>
    <t>Raunvöxtur tekjuráðstafana milli ára</t>
  </si>
  <si>
    <t>Útgjaldavöxtur að frádregnum tekjuráðstöfunum</t>
  </si>
  <si>
    <t>Stöðugleikaregla, % br. frá fyrra ári</t>
  </si>
  <si>
    <t>Verðlagsuppfærsla krónutölugjalda</t>
  </si>
  <si>
    <t>Fjárfestingarframlög og fjármagnstilfærslur, ma.kr.</t>
  </si>
  <si>
    <t>Vegagerðin</t>
  </si>
  <si>
    <t>Nýsköpun, rannsóknir og þekkingargreinar</t>
  </si>
  <si>
    <t>Styrkir til nýsköpunarfyrirtækja</t>
  </si>
  <si>
    <t>Rammaáætlanir ESB um menntun, rannsóknir og tækniþróun</t>
  </si>
  <si>
    <t>Rannsóknar og tæknisjóðir</t>
  </si>
  <si>
    <t>Nýi Landspítalinn</t>
  </si>
  <si>
    <t>Legudeild við sjúkrahúsið á Akureyri</t>
  </si>
  <si>
    <t>Uppbygging nýs fangelsis</t>
  </si>
  <si>
    <t>Þjóðarhöllin</t>
  </si>
  <si>
    <t>Félags- og tryggingamál</t>
  </si>
  <si>
    <t>Húsnæðisstuðningur</t>
  </si>
  <si>
    <t>Húsnæði vegna öryggisvistunar fullorðinna</t>
  </si>
  <si>
    <t>Aðrar framkvæmdir</t>
  </si>
  <si>
    <t>Nýbygging við Stjórnarráðið</t>
  </si>
  <si>
    <t>Annað</t>
  </si>
  <si>
    <t>Fjárfestingarframlög og fjármagnstilfærslur¹</t>
  </si>
  <si>
    <t>¹Fjárhæðir í töflu byggja á fjárheimildum hvors árs. Til viðbótar við fjárheimildir ársins geta uppsafnaðar heimildir verið nýttar.</t>
  </si>
  <si>
    <r>
      <rPr>
        <vertAlign val="superscript"/>
        <sz val="7"/>
        <rFont val="FiraGO Light"/>
        <family val="2"/>
      </rPr>
      <t>4</t>
    </r>
    <r>
      <rPr>
        <sz val="7"/>
        <rFont val="FiraGO Light"/>
        <family val="2"/>
      </rPr>
      <t xml:space="preserve"> Reiknuð vaxtagjöld vegna ófjármagnaðra lífeyrisskuldbindinga.</t>
    </r>
  </si>
  <si>
    <t>Áætlaðar launabætur 2026</t>
  </si>
  <si>
    <t>MNH</t>
  </si>
  <si>
    <t>ATRN</t>
  </si>
  <si>
    <t>FOR</t>
  </si>
  <si>
    <t>Þjóðarhöll ehf</t>
  </si>
  <si>
    <t>Fasteignafélagið Þórkatla</t>
  </si>
  <si>
    <t>Nýr Landspítali ohf.</t>
  </si>
  <si>
    <t>Rekstrarhreyfingar</t>
  </si>
  <si>
    <t>Innheimta</t>
  </si>
  <si>
    <t>Greiðslur</t>
  </si>
  <si>
    <t>Rekstrargjöld án fjármagnskostnaðar</t>
  </si>
  <si>
    <t>Fjármagnskostnaður</t>
  </si>
  <si>
    <t>Fjárfestingahreyfingar</t>
  </si>
  <si>
    <t>Skammtímalán, breyting</t>
  </si>
  <si>
    <t>Lánveitingar ríkissjóðs, ma.kr.</t>
  </si>
  <si>
    <t>Áætlun 2026</t>
  </si>
  <si>
    <t>2025 Ma.kr.</t>
  </si>
  <si>
    <t>2025 Gildi</t>
  </si>
  <si>
    <t>2027
Spá</t>
  </si>
  <si>
    <t xml:space="preserve">Skráð atvinnuleysi </t>
  </si>
  <si>
    <t>Fjárlög
2026</t>
  </si>
  <si>
    <t>Frv.
2027</t>
  </si>
  <si>
    <t>VLF</t>
  </si>
  <si>
    <t>Frumgjöld 2025 án L&amp;V</t>
  </si>
  <si>
    <t>Stöðugleikaregla, ma.kr. á verðlagi 2026</t>
  </si>
  <si>
    <t>Frumvarp
2027</t>
  </si>
  <si>
    <t>Horfur
2026</t>
  </si>
  <si>
    <t>Fjármála-áætlun
2027</t>
  </si>
  <si>
    <r>
      <t xml:space="preserve">2025 </t>
    </r>
    <r>
      <rPr>
        <b/>
        <vertAlign val="superscript"/>
        <sz val="9"/>
        <color rgb="FF003D85"/>
        <rFont val="FiraGO Light"/>
        <family val="2"/>
      </rPr>
      <t>1</t>
    </r>
  </si>
  <si>
    <t>Horfur        2026</t>
  </si>
  <si>
    <t>Frumvarp 2027</t>
  </si>
  <si>
    <t>Horfur 2026</t>
  </si>
  <si>
    <r>
      <rPr>
        <vertAlign val="superscript"/>
        <sz val="9"/>
        <rFont val="FiraGO Light"/>
        <family val="2"/>
      </rPr>
      <t>1</t>
    </r>
    <r>
      <rPr>
        <sz val="9"/>
        <rFont val="FiraGO Light"/>
        <family val="2"/>
      </rPr>
      <t xml:space="preserve"> Byggt á tölum Hagstofu Íslands í júní 2026.</t>
    </r>
  </si>
  <si>
    <t xml:space="preserve">1. Fjárhæðir tákna áhrif hverrar kerfisbreytingar í samanburði við óbreytt kerfi á árinu 2027. Fjárhæðir eru með hliðaráhrifum á virðisaukaskatt. </t>
  </si>
  <si>
    <t>2. Krónutölugjöld hækka um 5,2%. Tekjuáhrif af breytingum eru reiknuð m.v. óbreytt gjöld.</t>
  </si>
  <si>
    <t>3. Áhrif breytinga á framleiðniviðmið að meðtöldum hliðaráhrifum á gjald í Framkvæmdasjóð aldraðra og útvarpsgjald. Tekjuáhrif eru reiknuð m.v. fyrra viðmið sem var 1%.</t>
  </si>
  <si>
    <r>
      <t xml:space="preserve">Tekjuáhrif helstu skattabreytinga á ríkissjóð 2027, ma.kr. </t>
    </r>
    <r>
      <rPr>
        <b/>
        <vertAlign val="superscript"/>
        <sz val="9"/>
        <color rgb="FF003D85"/>
        <rFont val="FiraGO Light"/>
        <family val="2"/>
      </rPr>
      <t>1</t>
    </r>
  </si>
  <si>
    <t>Bankaskattur</t>
  </si>
  <si>
    <t>Gjaldtaka á ferðaþjónustu</t>
  </si>
  <si>
    <t>Kílómetragjald á ökutæki</t>
  </si>
  <si>
    <t>Baðlón í almennt VSK-þrep</t>
  </si>
  <si>
    <t>Lækkun endurgr. VSK v/íbúðarhúsn. úr 35% í 20%</t>
  </si>
  <si>
    <t>Framleiðniviðmið</t>
  </si>
  <si>
    <t>Framlenging forvarnargjalds vegna innviða á Reykjanesskaga</t>
  </si>
  <si>
    <t>Endurskoðun á frádráttarheimildum vegna atvinnurekstrar einstaklinga</t>
  </si>
  <si>
    <t>Vitagjald</t>
  </si>
  <si>
    <t>Áætlun 2027</t>
  </si>
  <si>
    <t>Tekjur af arði frá félögum eru settar fram samkvæmt GFS-staðlinum. Á rekstrargrunni er arðgreiðsla tekjufærð að því marki sem hún er ekki umfram hlutdeild ríkisins í áætluðum hagnaði af reglulegri starfsemi félags. Á greiðslugrunni er arðgreiðslan færð til fulls, óháð hagnaði félags. Í áætlun fyrir árin 2026 og 2027 eru arðgreiðslur ekki umfram hagnað af reglulegri starfsemi og tekjur því hinar sömu á rekstrargrunni og greiðslugrunni.</t>
  </si>
  <si>
    <t>gisting o.fl. í neðra þrepi VSK</t>
  </si>
  <si>
    <t>endurgr. til aðila búsettra erlendis ("tax-free")</t>
  </si>
  <si>
    <t>ýmsar ívilnanir við tollafgreiðslu</t>
  </si>
  <si>
    <t>tollfrelsi í innanlandssiglingum</t>
  </si>
  <si>
    <t>samnýting í tekjuskattskerfinu</t>
  </si>
  <si>
    <t>vara og þjónusta í neðra þrepi VSK</t>
  </si>
  <si>
    <t>nýting séreignarsparnaðar til húsnæðiskaupa</t>
  </si>
  <si>
    <t>hluti leigutekna undanþeginn fjármagnstekjuskatti</t>
  </si>
  <si>
    <t>50% afsláttur af stimpilgjaldi fyrir fyrstu fasteign</t>
  </si>
  <si>
    <t>endurgreiðsla VSK af vinnu við íbúðarhúsnæði</t>
  </si>
  <si>
    <r>
      <t>Frumvarp</t>
    </r>
    <r>
      <rPr>
        <vertAlign val="superscript"/>
        <sz val="9"/>
        <color rgb="FF003D85"/>
        <rFont val="Times New Roman"/>
        <family val="1"/>
      </rPr>
      <t xml:space="preserve">1
</t>
    </r>
    <r>
      <rPr>
        <b/>
        <sz val="9"/>
        <color rgb="FF003D85"/>
        <rFont val="FiraGO Light"/>
        <family val="2"/>
      </rPr>
      <t>2027</t>
    </r>
  </si>
  <si>
    <t>Framlög í tengslum við COVID-19¹</t>
  </si>
  <si>
    <t>Menntamál: Efling háskóla- og framhaldsskólastigs vegna nemendafjölgunar</t>
  </si>
  <si>
    <t>Heilbrigðismál: Kaup á bóluefni við COVID-19</t>
  </si>
  <si>
    <t>Aukinn viðbúnaður heilbrigðiskerfisins við heimsfaraldri: Farsóttardeild á LSH</t>
  </si>
  <si>
    <t>Aukinn viðbúnaður heilbrigðiskerfisins við heimsfaraldri: 30 ný endurhæfingarrými</t>
  </si>
  <si>
    <t>Aukinn viðbúnaður heilbrigðiskerfisins við heimsfaraldri: Opnun hágæslurýma</t>
  </si>
  <si>
    <t>Andlegt heilbrigði: Heilsuefling í heimabyggð</t>
  </si>
  <si>
    <t>Ábyrgðarsjóður launa: Auknar útgreiðslur</t>
  </si>
  <si>
    <t>Andlegt heilbrigði: Efling sálfélagslegrar þjónustu innan heilsugæslunnar</t>
  </si>
  <si>
    <t xml:space="preserve">Áhrif helstu útgjaldaráðstafana á ríkissjóð 2027, ma.kr. </t>
  </si>
  <si>
    <t>Almennt aðhald</t>
  </si>
  <si>
    <t>Fækkun stöðugilda hjá ríkinu um 1%</t>
  </si>
  <si>
    <t>Sértækar útgjaldaráðstafanir</t>
  </si>
  <si>
    <t>Rammaáætlanir ESB</t>
  </si>
  <si>
    <t>Styrkir til orkuskipta</t>
  </si>
  <si>
    <t>Opinber innkaup</t>
  </si>
  <si>
    <t xml:space="preserve">Bygging nýs fangelsis </t>
  </si>
  <si>
    <t>Endurhæfingarlífeyrir</t>
  </si>
  <si>
    <t>Framlag v. farsældarlaga</t>
  </si>
  <si>
    <t>Vaxtabætur</t>
  </si>
  <si>
    <t>Aðrar sértækar ráðstafanir</t>
  </si>
  <si>
    <t xml:space="preserve">Samtals </t>
  </si>
  <si>
    <r>
      <t>Frumvarp</t>
    </r>
    <r>
      <rPr>
        <b/>
        <vertAlign val="superscript"/>
        <sz val="9"/>
        <color rgb="FF003D85"/>
        <rFont val="FiraGO Light"/>
        <family val="2"/>
      </rPr>
      <t>1</t>
    </r>
    <r>
      <rPr>
        <b/>
        <sz val="9"/>
        <color rgb="FF003D85"/>
        <rFont val="FiraGO Light"/>
        <family val="2"/>
      </rPr>
      <t xml:space="preserve">
2027</t>
    </r>
  </si>
  <si>
    <t>Samtals rammasett útgjöld á verðlagi 2026</t>
  </si>
  <si>
    <r>
      <t xml:space="preserve">Liðir utan ramma </t>
    </r>
    <r>
      <rPr>
        <vertAlign val="superscript"/>
        <sz val="9"/>
        <rFont val="FiraGO Light"/>
        <family val="2"/>
      </rPr>
      <t>2</t>
    </r>
    <r>
      <rPr>
        <sz val="9"/>
        <rFont val="FiraGO Light"/>
        <family val="2"/>
      </rPr>
      <t>…..............................................................................................</t>
    </r>
  </si>
  <si>
    <r>
      <t>Aðlögun frumgjalda að GFS staðli</t>
    </r>
    <r>
      <rPr>
        <vertAlign val="superscript"/>
        <sz val="9"/>
        <rFont val="FiraGO Light"/>
        <family val="2"/>
      </rPr>
      <t>3</t>
    </r>
    <r>
      <rPr>
        <sz val="9"/>
        <rFont val="FiraGO Light"/>
        <family val="2"/>
      </rPr>
      <t>…...........................................................</t>
    </r>
  </si>
  <si>
    <t>Launa- og verðlagsbætur 2027</t>
  </si>
  <si>
    <r>
      <t>Aðlögun vaxtagjalda að GFS staðli</t>
    </r>
    <r>
      <rPr>
        <vertAlign val="superscript"/>
        <sz val="9"/>
        <rFont val="FiraGO Light"/>
        <family val="2"/>
      </rPr>
      <t>4</t>
    </r>
    <r>
      <rPr>
        <sz val="9"/>
        <rFont val="FiraGO Light"/>
        <family val="2"/>
      </rPr>
      <t>….........................................................</t>
    </r>
  </si>
  <si>
    <r>
      <rPr>
        <vertAlign val="superscript"/>
        <sz val="8"/>
        <color theme="1"/>
        <rFont val="FiraGO Light"/>
        <family val="2"/>
      </rPr>
      <t>1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rFont val="FiraGO Light"/>
        <family val="2"/>
      </rPr>
      <t>Án launa- og verðlagsbreytinga</t>
    </r>
  </si>
  <si>
    <r>
      <rPr>
        <vertAlign val="superscript"/>
        <sz val="8"/>
        <rFont val="FiraGO Light"/>
        <family val="2"/>
      </rPr>
      <t xml:space="preserve">2 </t>
    </r>
    <r>
      <rPr>
        <sz val="8"/>
        <rFont val="FiraGO Light"/>
        <family val="2"/>
      </rPr>
      <t>Liðir sem falla utan ramma málefnasviða að frátöldum vaxtagjöldum eru eftirfarandi: ríkisábyrgðir, afskriftir skattkrafna, tjónabætur, tapaðar kröfur, lífeyrisskuldbindingar, atvinnuleysistryggingar, lögbundin framlög til Jöfnunarsjóðs sveitarfélaga og framlög v. skólamáltíða.</t>
    </r>
  </si>
  <si>
    <r>
      <rPr>
        <vertAlign val="superscript"/>
        <sz val="8"/>
        <rFont val="FiraGO Light"/>
        <family val="2"/>
      </rPr>
      <t xml:space="preserve">3 </t>
    </r>
    <r>
      <rPr>
        <sz val="8"/>
        <rFont val="FiraGO Light"/>
        <family val="2"/>
      </rPr>
      <t xml:space="preserve">Hér er um að ræða aðlaganir vegna meðferðar lífeyrisskuldbindinga og afskriftir skattkrafna. Þá er einnig um að ræða aðlaganir vegna innbyrðis viðskipta milli A-hluta aðila þannig að ekki komi til tvítalninga útgjalda. </t>
    </r>
  </si>
  <si>
    <r>
      <rPr>
        <vertAlign val="superscript"/>
        <sz val="8"/>
        <rFont val="FiraGO Light"/>
        <family val="2"/>
      </rPr>
      <t>4</t>
    </r>
    <r>
      <rPr>
        <sz val="8"/>
        <rFont val="FiraGO Light"/>
        <family val="2"/>
      </rPr>
      <t xml:space="preserve"> Reiknuð vaxtagjöld vegna ófjármagnaðra lífeyrisskuldbindinga.</t>
    </r>
  </si>
  <si>
    <t>Rammi
fjármálaáætl.
2027</t>
  </si>
  <si>
    <r>
      <t>Rammi
frumvarp
2027</t>
    </r>
    <r>
      <rPr>
        <b/>
        <vertAlign val="superscript"/>
        <sz val="9"/>
        <color rgb="FF003D85"/>
        <rFont val="Calibri"/>
        <family val="2"/>
      </rPr>
      <t>1</t>
    </r>
  </si>
  <si>
    <t>br.
%</t>
  </si>
  <si>
    <t>2  Aðrir liðir utan ramma: ríkisábyrgðir, afskriftir skattkrafna, tjónabætur, tapaðar kröfur, lífeyrisskuldbindingar, atvinnuleysistryggingar, lögbundin framlög til Jöfnunarsjóðs sveitarfélaga og framlög v. skólamáltíða.</t>
  </si>
  <si>
    <t>Hækkun bóta almannatrygginga</t>
  </si>
  <si>
    <t>Hækkun atvinnuleysisbóta</t>
  </si>
  <si>
    <t>Storð ehf</t>
  </si>
  <si>
    <t>Eignahlutir ehf.</t>
  </si>
  <si>
    <t>Fasteignafélagið Þórkatla hf</t>
  </si>
  <si>
    <t>Göng og brú ohf. (Vaðlaheiðargöng hf.)</t>
  </si>
  <si>
    <t>Eigið fé 31.12.25</t>
  </si>
  <si>
    <t>Ársreikningar 2025, m.kr.</t>
  </si>
  <si>
    <t>Rekstrargrunnur 2027, m.kr.</t>
  </si>
  <si>
    <t>- þar af hlutdeildarlán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</si>
  <si>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>Hámarks endurlán frá ríkissjóði skv. 5.gr. þessa frumvarps, að undanskildu Eignasafni Ríkiseigna</t>
    </r>
  </si>
  <si>
    <t>Ársreikningur 2025, m.kr.</t>
  </si>
  <si>
    <t>Hagnaður / Tap</t>
  </si>
  <si>
    <t>Happdrætti Háskóla Íslands</t>
  </si>
  <si>
    <t>Áfengis- og tóbaksverslun ríkisins</t>
  </si>
  <si>
    <t>Íslenskar orkurannsóknir</t>
  </si>
  <si>
    <t>Nýsköpunarsjóðurinn Kría</t>
  </si>
  <si>
    <t>Vegna eiginfjárframlags til fjármálastofnana</t>
  </si>
  <si>
    <t>Önnur erlend lán</t>
  </si>
  <si>
    <t>Samanburður á áætlun fjárlaga ársins 2026 og fjárl.frv. 2027</t>
  </si>
  <si>
    <t>Afkomuhorfur ársins 2027 í samanburði við fjármálaáætlun</t>
  </si>
  <si>
    <t>Samanburður á áætlun fjárlaga ársins 2026 og uppf. afkomuhorfum</t>
  </si>
  <si>
    <t>Tekjuáætlun 2025-2027</t>
  </si>
  <si>
    <t>Skattastyrkir ársins 2025 og áætlaðir skattastyrkir áranna 2026 og 2027</t>
  </si>
  <si>
    <t>Hagræn skipting útgjalda á verðlagi ársins 2026</t>
  </si>
  <si>
    <t>Fjárfestingar 2026 og 2027</t>
  </si>
  <si>
    <t>Ráðstafanir til að draga úr útgjaldavexti</t>
  </si>
  <si>
    <t>Útfærsla ráðstafana til að draga úr útgjaldavexti eftir málefnasviðum</t>
  </si>
  <si>
    <t>Breytingar frá ramma gildandi fjármálaáætlunar</t>
  </si>
  <si>
    <t>Verðlagsbreytingar fjárlagafrumvarpsins 2027</t>
  </si>
  <si>
    <t>Yfirlit yfir skuldbindandi samninga eftir málefnasviðum</t>
  </si>
  <si>
    <t>Flokkun ríkisaðila í A2- og A3-hluta</t>
  </si>
  <si>
    <t>Áætlaðar lykilstærðir A2-hluta ríkisaðila fyrir árið 2027</t>
  </si>
  <si>
    <t>Rekstraryfirlit aðila í A-hluta ásamt mati á umfangi innbyrðis viðskipta</t>
  </si>
  <si>
    <t>Samstæðuyfirlit A-hluta í heild fyrir árin 2024-2027</t>
  </si>
  <si>
    <t>Áætlaðar lykilstærðir B-hluta ríkisaðila fyrir árið 2027</t>
  </si>
  <si>
    <t>Samandregið rekstrar- og sjóðstreymisyfirlit B-hluta ríkisaðila</t>
  </si>
  <si>
    <t>Lánveitingar ríkissjóðs</t>
  </si>
  <si>
    <t>Fjárlagafrumvarp fyrir árið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</si>
</sst>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@\ *."/>
    <numFmt numFmtId="165" formatCode="#,##0.0\ \ \ \ "/>
    <numFmt numFmtId="166" formatCode="#,##0.0\ \ \ \ \ "/>
    <numFmt numFmtId="167" formatCode="#,##0.0"/>
    <numFmt numFmtId="168" formatCode="#,##0\ \ \ \ "/>
    <numFmt numFmtId="169" formatCode="0.0"/>
    <numFmt numFmtId="170" formatCode="#,##0\ \ \ \ \ "/>
    <numFmt numFmtId="171" formatCode="@*."/>
    <numFmt numFmtId="172" formatCode="0.0%"/>
    <numFmt numFmtId="173" formatCode="\-\ \ \ \ "/>
    <numFmt numFmtId="174" formatCode="\-\ \ \ \ \ \ "/>
    <numFmt numFmtId="175" formatCode="#,##0\ \ \ \ ;\-#,##0\ \ \ \ ;\.\ \ \ \ "/>
    <numFmt numFmtId="176" formatCode="#,##0.0,"/>
    <numFmt numFmtId="177" formatCode="#,##0,"/>
    <numFmt numFmtId="178" formatCode="#,##0;\-#,##0;\."/>
    <numFmt numFmtId="179" formatCode="_-* #,##0.0_-;\-* #,##0.0_-;_-* &quot;-&quot;_-;_-@_-"/>
    <numFmt numFmtId="180" formatCode="#,##0.0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2"/>
      <color theme="1"/>
      <name val="FiraGO Light"/>
      <family val="2"/>
    </font>
    <font>
      <u/>
      <sz val="11"/>
      <color theme="10"/>
      <name val="Calibri"/>
      <family val="2"/>
      <scheme val="minor"/>
    </font>
    <font>
      <b/>
      <sz val="9"/>
      <color rgb="FF003D85"/>
      <name val="FiraGO Light"/>
      <family val="2"/>
    </font>
    <font>
      <sz val="9"/>
      <name val="FiraGO Light"/>
      <family val="2"/>
    </font>
    <font>
      <b/>
      <sz val="9"/>
      <name val="FiraGO Light"/>
      <family val="2"/>
    </font>
    <font>
      <sz val="10"/>
      <name val="FiraGO Light"/>
      <family val="2"/>
    </font>
    <font>
      <b/>
      <vertAlign val="superscript"/>
      <sz val="9"/>
      <color rgb="FF003D85"/>
      <name val="FiraGO Light"/>
      <family val="2"/>
    </font>
    <font>
      <vertAlign val="superscript"/>
      <sz val="9"/>
      <name val="FiraGO Light"/>
      <family val="2"/>
    </font>
    <font>
      <sz val="7"/>
      <name val="FiraGO Light"/>
      <family val="2"/>
    </font>
    <font>
      <sz val="8"/>
      <name val="FiraGO Light"/>
      <family val="2"/>
    </font>
    <font>
      <sz val="10"/>
      <name val="Times New Roman"/>
      <family val="1"/>
    </font>
    <font>
      <i/>
      <sz val="9"/>
      <name val="FiraGO Light"/>
      <family val="2"/>
    </font>
    <font>
      <sz val="9"/>
      <name val="Times New Roman"/>
      <family val="1"/>
    </font>
    <font>
      <vertAlign val="superscript"/>
      <sz val="9"/>
      <color rgb="FF003D85"/>
      <name val="Times New Roman"/>
      <family val="1"/>
    </font>
    <font>
      <vertAlign val="superscript"/>
      <sz val="8"/>
      <name val="FiraGO Light"/>
      <family val="2"/>
    </font>
    <font>
      <b/>
      <sz val="10"/>
      <name val="Times New Roman"/>
      <family val="1"/>
    </font>
    <font>
      <b/>
      <i/>
      <sz val="9"/>
      <name val="FiraGO Light"/>
      <family val="2"/>
    </font>
    <font>
      <sz val="9"/>
      <color theme="1"/>
      <name val="FiraGO Light"/>
      <family val="2"/>
    </font>
    <font>
      <b/>
      <sz val="9"/>
      <color theme="1"/>
      <name val="FiraGO Light"/>
      <family val="2"/>
    </font>
    <font>
      <sz val="8"/>
      <color theme="1"/>
      <name val="FiraGO Light"/>
      <family val="2"/>
    </font>
    <font>
      <b/>
      <vertAlign val="superscript"/>
      <sz val="9"/>
      <color rgb="FF003D85"/>
      <name val="Calibri"/>
      <family val="2"/>
    </font>
    <font>
      <sz val="9"/>
      <color rgb="FFFF0000"/>
      <name val="FiraGO Light"/>
      <family val="2"/>
    </font>
    <font>
      <sz val="9"/>
      <name val="Calibri"/>
      <family val="2"/>
    </font>
    <font>
      <b/>
      <sz val="11"/>
      <color theme="1"/>
      <name val="FiraGO Light"/>
      <family val="2"/>
    </font>
    <font>
      <vertAlign val="superscript"/>
      <sz val="7"/>
      <name val="FiraGO Light"/>
      <family val="2"/>
    </font>
    <font>
      <vertAlign val="superscript"/>
      <sz val="8"/>
      <color theme="1"/>
      <name val="FiraGO Light"/>
      <family val="2"/>
    </font>
    <font>
      <b/>
      <sz val="8"/>
      <color rgb="FF003D85"/>
      <name val="FiraGO Light"/>
      <family val="2"/>
    </font>
    <font>
      <sz val="8"/>
      <name val="Times New Roman"/>
      <family val="1"/>
    </font>
    <font>
      <b/>
      <sz val="12"/>
      <color rgb="FF003D85"/>
      <name val="FiraGO Light"/>
      <family val="2"/>
    </font>
    <font>
      <b/>
      <sz val="8"/>
      <name val="FiraGO Light"/>
      <family val="2"/>
    </font>
    <font>
      <i/>
      <sz val="8"/>
      <name val="Times New Roman"/>
      <family val="1"/>
    </font>
    <font>
      <sz val="8"/>
      <color rgb="FF0070C0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9"/>
      <color theme="1"/>
      <name val="FiraGO Light"/>
      <family val="2"/>
    </font>
    <font>
      <sz val="9"/>
      <name val="Cambria"/>
      <family val="1"/>
    </font>
    <font>
      <strike/>
      <sz val="9"/>
      <name val="FiraGO Light"/>
      <family val="2"/>
    </font>
    <font>
      <sz val="3.75"/>
      <name val="FiraGO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3D85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rgb="FF003D85"/>
      </top>
      <bottom/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/>
    <xf numFmtId="41" fontId="2" fillId="0" borderId="0" applyFont="0" applyFill="0" applyBorder="0" applyAlignment="0" applyProtection="0"/>
    <xf numFmtId="178" fontId="36" fillId="0" borderId="0">
      <alignment horizontal="right"/>
    </xf>
    <xf numFmtId="0" fontId="2" fillId="0" borderId="0"/>
  </cellStyleXfs>
  <cellXfs count="229">
    <xf numFmtId="0" fontId="0" fillId="0" borderId="0" xfId="0"/>
    <xf numFmtId="0" fontId="3" fillId="0" borderId="0" xfId="0" applyFont="1"/>
    <xf numFmtId="0" fontId="5" fillId="0" borderId="0" xfId="2"/>
    <xf numFmtId="164" fontId="8" fillId="0" borderId="0" xfId="0" applyNumberFormat="1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164" fontId="8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167" fontId="8" fillId="2" borderId="0" xfId="0" applyNumberFormat="1" applyFont="1" applyFill="1"/>
    <xf numFmtId="164" fontId="7" fillId="2" borderId="0" xfId="0" applyNumberFormat="1" applyFont="1" applyFill="1" applyAlignment="1">
      <alignment horizontal="left" indent="2"/>
    </xf>
    <xf numFmtId="167" fontId="7" fillId="2" borderId="0" xfId="0" applyNumberFormat="1" applyFont="1" applyFill="1"/>
    <xf numFmtId="0" fontId="7" fillId="2" borderId="2" xfId="0" applyFont="1" applyFill="1" applyBorder="1"/>
    <xf numFmtId="0" fontId="6" fillId="2" borderId="1" xfId="0" applyFont="1" applyFill="1" applyBorder="1"/>
    <xf numFmtId="168" fontId="8" fillId="2" borderId="0" xfId="0" applyNumberFormat="1" applyFont="1" applyFill="1" applyAlignment="1">
      <alignment horizontal="center"/>
    </xf>
    <xf numFmtId="169" fontId="8" fillId="2" borderId="0" xfId="1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indent="1"/>
    </xf>
    <xf numFmtId="168" fontId="7" fillId="2" borderId="0" xfId="0" applyNumberFormat="1" applyFont="1" applyFill="1" applyAlignment="1">
      <alignment horizontal="center"/>
    </xf>
    <xf numFmtId="169" fontId="7" fillId="2" borderId="0" xfId="1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left"/>
    </xf>
    <xf numFmtId="0" fontId="9" fillId="2" borderId="0" xfId="0" applyFont="1" applyFill="1"/>
    <xf numFmtId="0" fontId="6" fillId="2" borderId="1" xfId="0" applyFont="1" applyFill="1" applyBorder="1" applyAlignment="1">
      <alignment wrapText="1"/>
    </xf>
    <xf numFmtId="0" fontId="15" fillId="2" borderId="0" xfId="0" applyFont="1" applyFill="1"/>
    <xf numFmtId="164" fontId="7" fillId="2" borderId="0" xfId="0" applyNumberFormat="1" applyFont="1" applyFill="1" applyAlignment="1">
      <alignment horizontal="left"/>
    </xf>
    <xf numFmtId="170" fontId="7" fillId="2" borderId="0" xfId="0" applyNumberFormat="1" applyFont="1" applyFill="1" applyAlignment="1">
      <alignment horizontal="right"/>
    </xf>
    <xf numFmtId="170" fontId="8" fillId="2" borderId="0" xfId="0" applyNumberFormat="1" applyFont="1" applyFill="1" applyAlignment="1">
      <alignment horizontal="right"/>
    </xf>
    <xf numFmtId="170" fontId="7" fillId="2" borderId="0" xfId="0" applyNumberFormat="1" applyFont="1" applyFill="1" applyAlignment="1">
      <alignment vertical="center"/>
    </xf>
    <xf numFmtId="170" fontId="7" fillId="2" borderId="0" xfId="0" applyNumberFormat="1" applyFont="1" applyFill="1"/>
    <xf numFmtId="170" fontId="8" fillId="2" borderId="0" xfId="0" applyNumberFormat="1" applyFont="1" applyFill="1"/>
    <xf numFmtId="164" fontId="8" fillId="2" borderId="1" xfId="0" applyNumberFormat="1" applyFont="1" applyFill="1" applyBorder="1"/>
    <xf numFmtId="170" fontId="8" fillId="2" borderId="1" xfId="0" applyNumberFormat="1" applyFont="1" applyFill="1" applyBorder="1"/>
    <xf numFmtId="0" fontId="14" fillId="2" borderId="0" xfId="0" applyFont="1" applyFill="1"/>
    <xf numFmtId="0" fontId="3" fillId="0" borderId="0" xfId="0" applyFont="1" applyAlignment="1">
      <alignment horizontal="right"/>
    </xf>
    <xf numFmtId="168" fontId="7" fillId="2" borderId="0" xfId="0" applyNumberFormat="1" applyFont="1" applyFill="1"/>
    <xf numFmtId="168" fontId="8" fillId="2" borderId="0" xfId="0" applyNumberFormat="1" applyFont="1" applyFill="1"/>
    <xf numFmtId="165" fontId="21" fillId="2" borderId="0" xfId="0" applyNumberFormat="1" applyFont="1" applyFill="1"/>
    <xf numFmtId="164" fontId="21" fillId="2" borderId="0" xfId="0" applyNumberFormat="1" applyFont="1" applyFill="1"/>
    <xf numFmtId="164" fontId="22" fillId="2" borderId="0" xfId="0" applyNumberFormat="1" applyFont="1" applyFill="1"/>
    <xf numFmtId="165" fontId="22" fillId="2" borderId="0" xfId="0" applyNumberFormat="1" applyFont="1" applyFill="1"/>
    <xf numFmtId="0" fontId="21" fillId="2" borderId="1" xfId="0" applyFont="1" applyFill="1" applyBorder="1"/>
    <xf numFmtId="41" fontId="8" fillId="2" borderId="0" xfId="4" applyFont="1" applyFill="1"/>
    <xf numFmtId="41" fontId="7" fillId="2" borderId="0" xfId="4" applyFont="1" applyFill="1"/>
    <xf numFmtId="41" fontId="7" fillId="2" borderId="0" xfId="0" applyNumberFormat="1" applyFont="1" applyFill="1"/>
    <xf numFmtId="0" fontId="7" fillId="2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0" fontId="13" fillId="0" borderId="0" xfId="0" applyFont="1"/>
    <xf numFmtId="0" fontId="3" fillId="2" borderId="0" xfId="0" applyFont="1" applyFill="1"/>
    <xf numFmtId="0" fontId="27" fillId="2" borderId="0" xfId="0" applyFont="1" applyFill="1"/>
    <xf numFmtId="168" fontId="3" fillId="2" borderId="0" xfId="0" applyNumberFormat="1" applyFont="1" applyFill="1"/>
    <xf numFmtId="0" fontId="5" fillId="0" borderId="0" xfId="2" applyFill="1"/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7" fillId="0" borderId="0" xfId="0" applyFont="1"/>
    <xf numFmtId="164" fontId="7" fillId="0" borderId="0" xfId="0" applyNumberFormat="1" applyFont="1"/>
    <xf numFmtId="168" fontId="7" fillId="0" borderId="0" xfId="0" applyNumberFormat="1" applyFont="1"/>
    <xf numFmtId="165" fontId="7" fillId="0" borderId="0" xfId="0" applyNumberFormat="1" applyFont="1"/>
    <xf numFmtId="164" fontId="7" fillId="0" borderId="0" xfId="0" applyNumberFormat="1" applyFont="1" applyAlignment="1">
      <alignment horizontal="left" indent="1"/>
    </xf>
    <xf numFmtId="0" fontId="14" fillId="0" borderId="0" xfId="0" applyFont="1"/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  <xf numFmtId="0" fontId="7" fillId="0" borderId="1" xfId="0" applyFont="1" applyBorder="1"/>
    <xf numFmtId="167" fontId="8" fillId="0" borderId="0" xfId="0" applyNumberFormat="1" applyFont="1"/>
    <xf numFmtId="172" fontId="8" fillId="0" borderId="0" xfId="1" applyNumberFormat="1" applyFont="1" applyFill="1"/>
    <xf numFmtId="164" fontId="8" fillId="0" borderId="0" xfId="0" applyNumberFormat="1" applyFont="1" applyAlignment="1">
      <alignment horizontal="left" indent="1"/>
    </xf>
    <xf numFmtId="164" fontId="7" fillId="0" borderId="0" xfId="0" applyNumberFormat="1" applyFont="1" applyAlignment="1">
      <alignment horizontal="left" indent="2"/>
    </xf>
    <xf numFmtId="167" fontId="7" fillId="0" borderId="0" xfId="0" applyNumberFormat="1" applyFont="1"/>
    <xf numFmtId="172" fontId="7" fillId="0" borderId="0" xfId="1" applyNumberFormat="1" applyFont="1" applyFill="1"/>
    <xf numFmtId="164" fontId="7" fillId="0" borderId="0" xfId="0" applyNumberFormat="1" applyFont="1" applyAlignment="1">
      <alignment horizontal="left" indent="3"/>
    </xf>
    <xf numFmtId="0" fontId="7" fillId="0" borderId="1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/>
    <xf numFmtId="9" fontId="21" fillId="0" borderId="0" xfId="1" applyFont="1" applyAlignment="1">
      <alignment horizontal="right"/>
    </xf>
    <xf numFmtId="3" fontId="21" fillId="0" borderId="0" xfId="0" applyNumberFormat="1" applyFont="1"/>
    <xf numFmtId="165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left" indent="1"/>
    </xf>
    <xf numFmtId="3" fontId="15" fillId="0" borderId="0" xfId="0" applyNumberFormat="1" applyFont="1"/>
    <xf numFmtId="0" fontId="8" fillId="0" borderId="0" xfId="0" applyFont="1"/>
    <xf numFmtId="166" fontId="7" fillId="0" borderId="0" xfId="0" applyNumberFormat="1" applyFont="1"/>
    <xf numFmtId="168" fontId="8" fillId="0" borderId="0" xfId="0" applyNumberFormat="1" applyFont="1"/>
    <xf numFmtId="0" fontId="3" fillId="0" borderId="1" xfId="0" applyFont="1" applyBorder="1"/>
    <xf numFmtId="168" fontId="7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172" fontId="8" fillId="0" borderId="0" xfId="1" applyNumberFormat="1" applyFont="1" applyFill="1" applyAlignment="1">
      <alignment horizontal="right" indent="1"/>
    </xf>
    <xf numFmtId="172" fontId="8" fillId="0" borderId="0" xfId="1" applyNumberFormat="1" applyFont="1" applyFill="1" applyBorder="1" applyAlignment="1">
      <alignment horizontal="right" indent="1"/>
    </xf>
    <xf numFmtId="1" fontId="7" fillId="0" borderId="0" xfId="0" applyNumberFormat="1" applyFont="1" applyAlignment="1">
      <alignment horizontal="right"/>
    </xf>
    <xf numFmtId="164" fontId="7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16" fillId="0" borderId="3" xfId="0" applyFont="1" applyBorder="1"/>
    <xf numFmtId="0" fontId="7" fillId="0" borderId="3" xfId="0" applyFont="1" applyBorder="1"/>
    <xf numFmtId="0" fontId="6" fillId="0" borderId="0" xfId="0" applyFont="1" applyAlignment="1">
      <alignment horizontal="center"/>
    </xf>
    <xf numFmtId="165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75" fontId="7" fillId="0" borderId="0" xfId="0" applyNumberFormat="1" applyFont="1"/>
    <xf numFmtId="172" fontId="8" fillId="0" borderId="0" xfId="0" applyNumberFormat="1" applyFont="1" applyAlignment="1">
      <alignment horizontal="center"/>
    </xf>
    <xf numFmtId="43" fontId="7" fillId="0" borderId="0" xfId="0" quotePrefix="1" applyNumberFormat="1" applyFont="1" applyAlignment="1">
      <alignment horizontal="center"/>
    </xf>
    <xf numFmtId="0" fontId="12" fillId="0" borderId="0" xfId="0" applyFont="1"/>
    <xf numFmtId="171" fontId="8" fillId="0" borderId="0" xfId="0" applyNumberFormat="1" applyFont="1"/>
    <xf numFmtId="166" fontId="8" fillId="0" borderId="0" xfId="0" applyNumberFormat="1" applyFont="1" applyAlignment="1">
      <alignment horizontal="right"/>
    </xf>
    <xf numFmtId="171" fontId="7" fillId="0" borderId="0" xfId="0" applyNumberFormat="1" applyFont="1" applyAlignment="1">
      <alignment horizontal="left" indent="1"/>
    </xf>
    <xf numFmtId="49" fontId="8" fillId="0" borderId="0" xfId="0" applyNumberFormat="1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9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right"/>
    </xf>
    <xf numFmtId="174" fontId="8" fillId="0" borderId="0" xfId="0" applyNumberFormat="1" applyFont="1"/>
    <xf numFmtId="0" fontId="6" fillId="2" borderId="1" xfId="0" applyFont="1" applyFill="1" applyBorder="1" applyAlignment="1">
      <alignment horizontal="center" wrapText="1"/>
    </xf>
    <xf numFmtId="0" fontId="4" fillId="0" borderId="0" xfId="0" applyFont="1"/>
    <xf numFmtId="0" fontId="6" fillId="0" borderId="1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0" fontId="15" fillId="0" borderId="0" xfId="0" applyFont="1"/>
    <xf numFmtId="165" fontId="7" fillId="0" borderId="0" xfId="0" applyNumberFormat="1" applyFont="1" applyAlignment="1">
      <alignment horizontal="right" indent="1"/>
    </xf>
    <xf numFmtId="172" fontId="7" fillId="0" borderId="0" xfId="1" applyNumberFormat="1" applyFont="1" applyFill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169" fontId="8" fillId="0" borderId="0" xfId="1" applyNumberFormat="1" applyFont="1" applyFill="1" applyAlignment="1">
      <alignment horizontal="center"/>
    </xf>
    <xf numFmtId="169" fontId="7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right" wrapText="1"/>
    </xf>
    <xf numFmtId="176" fontId="7" fillId="0" borderId="0" xfId="4" applyNumberFormat="1" applyFont="1"/>
    <xf numFmtId="177" fontId="7" fillId="0" borderId="1" xfId="0" applyNumberFormat="1" applyFont="1" applyBorder="1"/>
    <xf numFmtId="0" fontId="31" fillId="0" borderId="0" xfId="0" applyFont="1"/>
    <xf numFmtId="164" fontId="13" fillId="0" borderId="0" xfId="0" applyNumberFormat="1" applyFont="1" applyAlignment="1">
      <alignment horizontal="left"/>
    </xf>
    <xf numFmtId="9" fontId="7" fillId="0" borderId="0" xfId="0" applyNumberFormat="1" applyFont="1"/>
    <xf numFmtId="0" fontId="7" fillId="0" borderId="0" xfId="0" applyFont="1" applyAlignment="1">
      <alignment horizontal="right"/>
    </xf>
    <xf numFmtId="0" fontId="20" fillId="0" borderId="0" xfId="0" applyFont="1"/>
    <xf numFmtId="168" fontId="9" fillId="0" borderId="0" xfId="0" applyNumberFormat="1" applyFont="1"/>
    <xf numFmtId="164" fontId="15" fillId="0" borderId="0" xfId="0" applyNumberFormat="1" applyFont="1" applyAlignment="1">
      <alignment horizontal="left" indent="2"/>
    </xf>
    <xf numFmtId="164" fontId="33" fillId="0" borderId="0" xfId="0" applyNumberFormat="1" applyFont="1"/>
    <xf numFmtId="168" fontId="33" fillId="0" borderId="0" xfId="0" applyNumberFormat="1" applyFont="1"/>
    <xf numFmtId="164" fontId="13" fillId="0" borderId="0" xfId="0" applyNumberFormat="1" applyFont="1" applyAlignment="1">
      <alignment horizontal="left" indent="1"/>
    </xf>
    <xf numFmtId="168" fontId="13" fillId="0" borderId="0" xfId="0" applyNumberFormat="1" applyFont="1"/>
    <xf numFmtId="0" fontId="16" fillId="0" borderId="4" xfId="0" applyFont="1" applyBorder="1"/>
    <xf numFmtId="0" fontId="31" fillId="0" borderId="4" xfId="0" applyFont="1" applyBorder="1"/>
    <xf numFmtId="167" fontId="34" fillId="0" borderId="0" xfId="0" applyNumberFormat="1" applyFont="1"/>
    <xf numFmtId="165" fontId="33" fillId="0" borderId="0" xfId="0" applyNumberFormat="1" applyFont="1"/>
    <xf numFmtId="0" fontId="13" fillId="0" borderId="0" xfId="0" applyFont="1" applyAlignment="1">
      <alignment horizontal="left" wrapText="1"/>
    </xf>
    <xf numFmtId="173" fontId="14" fillId="0" borderId="0" xfId="3" applyNumberFormat="1"/>
    <xf numFmtId="174" fontId="14" fillId="0" borderId="0" xfId="3" applyNumberFormat="1"/>
    <xf numFmtId="172" fontId="7" fillId="0" borderId="0" xfId="0" applyNumberFormat="1" applyFont="1"/>
    <xf numFmtId="172" fontId="7" fillId="0" borderId="0" xfId="1" applyNumberFormat="1" applyFont="1"/>
    <xf numFmtId="3" fontId="7" fillId="0" borderId="0" xfId="0" applyNumberFormat="1" applyFont="1" applyAlignment="1">
      <alignment horizontal="center"/>
    </xf>
    <xf numFmtId="0" fontId="19" fillId="0" borderId="0" xfId="0" applyFont="1"/>
    <xf numFmtId="167" fontId="14" fillId="0" borderId="0" xfId="0" applyNumberFormat="1" applyFont="1"/>
    <xf numFmtId="0" fontId="16" fillId="2" borderId="4" xfId="0" applyFont="1" applyFill="1" applyBorder="1"/>
    <xf numFmtId="3" fontId="14" fillId="0" borderId="0" xfId="0" applyNumberFormat="1" applyFont="1"/>
    <xf numFmtId="0" fontId="16" fillId="0" borderId="2" xfId="0" applyFont="1" applyBorder="1"/>
    <xf numFmtId="0" fontId="35" fillId="0" borderId="0" xfId="0" applyFont="1"/>
    <xf numFmtId="1" fontId="35" fillId="0" borderId="0" xfId="5" applyNumberFormat="1" applyFont="1">
      <alignment horizontal="right"/>
    </xf>
    <xf numFmtId="0" fontId="37" fillId="0" borderId="0" xfId="0" applyFont="1"/>
    <xf numFmtId="178" fontId="37" fillId="0" borderId="0" xfId="5" applyFont="1">
      <alignment horizontal="right"/>
    </xf>
    <xf numFmtId="0" fontId="38" fillId="0" borderId="0" xfId="0" applyFont="1"/>
    <xf numFmtId="178" fontId="38" fillId="0" borderId="0" xfId="5" applyFont="1">
      <alignment horizontal="right"/>
    </xf>
    <xf numFmtId="0" fontId="37" fillId="0" borderId="0" xfId="0" applyFont="1" applyAlignment="1">
      <alignment horizontal="left"/>
    </xf>
    <xf numFmtId="41" fontId="8" fillId="0" borderId="0" xfId="4" applyFont="1"/>
    <xf numFmtId="41" fontId="7" fillId="0" borderId="0" xfId="4" applyFont="1"/>
    <xf numFmtId="0" fontId="8" fillId="0" borderId="0" xfId="0" applyFont="1" applyAlignment="1">
      <alignment horizontal="left" indent="1"/>
    </xf>
    <xf numFmtId="176" fontId="8" fillId="0" borderId="0" xfId="4" applyNumberFormat="1" applyFont="1"/>
    <xf numFmtId="41" fontId="7" fillId="0" borderId="0" xfId="0" applyNumberFormat="1" applyFont="1"/>
    <xf numFmtId="177" fontId="7" fillId="0" borderId="0" xfId="0" applyNumberFormat="1" applyFont="1"/>
    <xf numFmtId="0" fontId="25" fillId="0" borderId="0" xfId="0" applyFont="1"/>
    <xf numFmtId="164" fontId="25" fillId="0" borderId="0" xfId="0" applyNumberFormat="1" applyFont="1" applyAlignment="1">
      <alignment horizontal="left" indent="1"/>
    </xf>
    <xf numFmtId="179" fontId="7" fillId="0" borderId="0" xfId="4" applyNumberFormat="1" applyFont="1"/>
    <xf numFmtId="0" fontId="7" fillId="0" borderId="0" xfId="0" applyFont="1" applyAlignment="1">
      <alignment wrapText="1"/>
    </xf>
    <xf numFmtId="164" fontId="21" fillId="2" borderId="0" xfId="0" applyNumberFormat="1" applyFont="1" applyFill="1" applyAlignment="1">
      <alignment horizontal="left" indent="1"/>
    </xf>
    <xf numFmtId="164" fontId="39" fillId="2" borderId="0" xfId="0" applyNumberFormat="1" applyFont="1" applyFill="1" applyAlignment="1">
      <alignment horizontal="left" indent="1"/>
    </xf>
    <xf numFmtId="165" fontId="39" fillId="2" borderId="0" xfId="0" applyNumberFormat="1" applyFont="1" applyFill="1"/>
    <xf numFmtId="0" fontId="16" fillId="0" borderId="2" xfId="0" applyFont="1" applyBorder="1" applyAlignment="1">
      <alignment horizontal="center"/>
    </xf>
    <xf numFmtId="4" fontId="14" fillId="0" borderId="0" xfId="0" applyNumberFormat="1" applyFont="1"/>
    <xf numFmtId="0" fontId="14" fillId="0" borderId="0" xfId="0" applyFont="1" applyAlignment="1">
      <alignment horizontal="center"/>
    </xf>
    <xf numFmtId="0" fontId="40" fillId="0" borderId="0" xfId="0" applyFont="1"/>
    <xf numFmtId="167" fontId="9" fillId="0" borderId="0" xfId="0" applyNumberFormat="1" applyFont="1"/>
    <xf numFmtId="164" fontId="41" fillId="0" borderId="0" xfId="0" applyNumberFormat="1" applyFont="1"/>
    <xf numFmtId="0" fontId="41" fillId="0" borderId="0" xfId="0" applyFont="1"/>
    <xf numFmtId="3" fontId="41" fillId="0" borderId="0" xfId="0" applyNumberFormat="1" applyFont="1"/>
    <xf numFmtId="3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3" fillId="0" borderId="0" xfId="6" applyNumberFormat="1" applyFont="1"/>
    <xf numFmtId="0" fontId="30" fillId="0" borderId="1" xfId="6" applyFont="1" applyBorder="1"/>
    <xf numFmtId="0" fontId="30" fillId="0" borderId="1" xfId="6" applyFont="1" applyBorder="1" applyAlignment="1">
      <alignment horizontal="center" wrapText="1"/>
    </xf>
    <xf numFmtId="0" fontId="6" fillId="0" borderId="0" xfId="6" applyFont="1" applyAlignment="1">
      <alignment horizontal="center" wrapText="1"/>
    </xf>
    <xf numFmtId="0" fontId="13" fillId="0" borderId="0" xfId="6" applyFont="1"/>
    <xf numFmtId="0" fontId="7" fillId="0" borderId="0" xfId="6" applyFont="1"/>
    <xf numFmtId="0" fontId="31" fillId="0" borderId="0" xfId="6" applyFont="1"/>
    <xf numFmtId="0" fontId="14" fillId="0" borderId="0" xfId="6" applyFont="1"/>
    <xf numFmtId="0" fontId="7" fillId="0" borderId="0" xfId="6" applyFont="1" applyAlignment="1">
      <alignment horizontal="center"/>
    </xf>
    <xf numFmtId="0" fontId="6" fillId="0" borderId="1" xfId="6" applyFont="1" applyBorder="1" applyAlignment="1">
      <alignment horizontal="center" wrapText="1"/>
    </xf>
    <xf numFmtId="0" fontId="16" fillId="0" borderId="1" xfId="6" applyFont="1" applyBorder="1"/>
    <xf numFmtId="0" fontId="0" fillId="0" borderId="0" xfId="0" applyAlignment="1">
      <alignment horizontal="center"/>
    </xf>
    <xf numFmtId="3" fontId="21" fillId="0" borderId="0" xfId="0" applyNumberFormat="1" applyFont="1" applyAlignment="1">
      <alignment horizontal="center"/>
    </xf>
    <xf numFmtId="0" fontId="14" fillId="0" borderId="0" xfId="0" applyFont="1" applyAlignment="1">
      <alignment horizontal="right"/>
    </xf>
    <xf numFmtId="0" fontId="42" fillId="0" borderId="0" xfId="0" applyFont="1"/>
    <xf numFmtId="0" fontId="1" fillId="0" borderId="0" xfId="0" applyFont="1"/>
    <xf numFmtId="0" fontId="27" fillId="0" borderId="0" xfId="0" applyFont="1"/>
    <xf numFmtId="1" fontId="8" fillId="0" borderId="0" xfId="0" applyNumberFormat="1" applyFont="1"/>
    <xf numFmtId="0" fontId="1" fillId="0" borderId="1" xfId="0" applyFont="1" applyBorder="1"/>
    <xf numFmtId="168" fontId="1" fillId="0" borderId="0" xfId="0" applyNumberFormat="1" applyFont="1"/>
    <xf numFmtId="164" fontId="7" fillId="0" borderId="0" xfId="0" applyNumberFormat="1" applyFont="1" applyAlignment="1">
      <alignment horizontal="left"/>
    </xf>
    <xf numFmtId="0" fontId="19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180" fontId="7" fillId="0" borderId="0" xfId="0" applyNumberFormat="1" applyFont="1"/>
    <xf numFmtId="168" fontId="8" fillId="0" borderId="0" xfId="0" applyNumberFormat="1" applyFont="1" applyAlignment="1">
      <alignment horizontal="left" indent="5"/>
    </xf>
    <xf numFmtId="164" fontId="31" fillId="0" borderId="0" xfId="0" applyNumberFormat="1" applyFont="1" applyAlignment="1">
      <alignment horizontal="left" indent="1"/>
    </xf>
    <xf numFmtId="3" fontId="31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23" fillId="2" borderId="0" xfId="0" applyFont="1" applyFill="1" applyAlignment="1">
      <alignment horizontal="left" vertical="top" wrapText="1"/>
    </xf>
    <xf numFmtId="0" fontId="2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2" fillId="0" borderId="0" xfId="6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7">
    <cellStyle name="Normal 2" xfId="3" xr:uid="{DA52BD8D-5C05-4DC0-ABDA-9C6CFDF8063F}"/>
    <cellStyle name="Normal 5" xfId="6" xr:uid="{6D042CD2-8134-4976-8406-564C6710C8D0}"/>
    <cellStyle name="Prósent" xfId="1" builtinId="5"/>
    <cellStyle name="t0" xfId="5" xr:uid="{86CE4FD0-7526-40CB-9FFD-0A4948EB276E}"/>
    <cellStyle name="Tengill" xfId="2" builtinId="8"/>
    <cellStyle name="Venjulegt" xfId="0" builtinId="0"/>
    <cellStyle name="Þúsundaskiltákn [0]" xfId="4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811981</xdr:colOff>
      <xdr:row>8</xdr:row>
      <xdr:rowOff>107224</xdr:rowOff>
    </xdr:from>
    <xdr:to>
      <xdr:col>0</xdr:col>
      <xdr:colOff>1052285</xdr:colOff>
      <xdr:row>9</xdr:row>
      <xdr:rowOff>149680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144BE09B-FB13-474F-AE4A-93E2755F5709}"/>
            </a:ext>
          </a:extLst>
        </xdr:cNvPr>
        <xdr:cNvSpPr/>
      </xdr:nvSpPr>
      <xdr:spPr>
        <a:xfrm>
          <a:off x="815156" y="1221649"/>
          <a:ext cx="237129" cy="2043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s-IS" sz="900" baseline="30000">
              <a:solidFill>
                <a:schemeClr val="tx1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3</a:t>
          </a:r>
          <a:endParaRPr sz="900" baseline="30000">
            <a:solidFill>
              <a:schemeClr val="tx1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xdr:txBody>
    </xdr:sp>
    <xdr:clientData/>
  </xdr:twoCellAnchor>
  <xdr:twoCellAnchor>
    <xdr:from>
      <xdr:col>0</xdr:col>
      <xdr:colOff>1709965</xdr:colOff>
      <xdr:row>2</xdr:row>
      <xdr:rowOff>0</xdr:rowOff>
    </xdr:from>
    <xdr:to>
      <xdr:col>0</xdr:col>
      <xdr:colOff>1918607</xdr:colOff>
      <xdr:row>6</xdr:row>
      <xdr:rowOff>90716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9EB31F2-CCB6-4D42-B857-8BC12066CECB}"/>
            </a:ext>
          </a:extLst>
        </xdr:cNvPr>
        <xdr:cNvSpPr/>
      </xdr:nvSpPr>
      <xdr:spPr>
        <a:xfrm>
          <a:off x="1709965" y="234950"/>
          <a:ext cx="211817" cy="6368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s-IS" sz="900" baseline="30000">
              <a:solidFill>
                <a:schemeClr val="tx1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2</a:t>
          </a:r>
          <a:endParaRPr sz="900" baseline="30000">
            <a:solidFill>
              <a:schemeClr val="tx1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fla%2001-Rekstraryfirlit%20A1-hluta%20r&#237;kissj&#243;&#240;s.xlsx" TargetMode="External"/><Relationship Id="rId2" Type="http://schemas.openxmlformats.org/officeDocument/2006/relationships/externalLinkPath" Target="file:///Z:\Fj&#225;rlagarit%20og%20&#250;tg&#225;fa\Fj&#225;rl&#246;g\2027\1.%20umr&#230;&#240;a\Tafla%2001-Rekstraryfirlit%20A1-hluta%20r&#237;kissj&#243;&#240;s.xlsx" TargetMode="External"/><Relationship Id="rId1" Type="http://schemas.openxmlformats.org/officeDocument/2006/relationships/externalLinkPath" Target="/Fj&#225;rlagarit%20og%20&#250;tg&#225;fa/Fj&#225;rl&#246;g/2027/1.%20umr&#230;&#240;a/Tafla%2001-Rekstraryfirlit%20A1-hluta%20r&#237;kissj&#243;&#240;s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fla%2002-Sj&#243;&#240;streymi.xlsx" TargetMode="External"/><Relationship Id="rId2" Type="http://schemas.openxmlformats.org/officeDocument/2006/relationships/externalLinkPath" Target="file:///Z:\Fj&#225;rlagarit%20og%20&#250;tg&#225;fa\Fj&#225;rl&#246;g\2027\1.%20umr&#230;&#240;a\Tafla%2002-Sj&#243;&#240;streymi.xlsx" TargetMode="External"/><Relationship Id="rId1" Type="http://schemas.openxmlformats.org/officeDocument/2006/relationships/externalLinkPath" Target="/Fj&#225;rlagarit%20og%20&#250;tg&#225;fa/Fj&#225;rl&#246;g/2027/1.%20umr&#230;&#240;a/Tafla%2002-Sj&#243;&#240;streymi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fla%2007-Skuldir%20og%20kr&#246;fur.xlsx" TargetMode="External"/><Relationship Id="rId2" Type="http://schemas.openxmlformats.org/officeDocument/2006/relationships/externalLinkPath" Target="file:///Z:\Fj&#225;rlagarit%20og%20&#250;tg&#225;fa\Fj&#225;rl&#246;g\2027\1.%20umr&#230;&#240;a\Tafla%2007-Skuldir%20og%20kr&#246;fur.xlsx" TargetMode="External"/><Relationship Id="rId1" Type="http://schemas.openxmlformats.org/officeDocument/2006/relationships/externalLinkPath" Target="/Fj&#225;rlagarit%20og%20&#250;tg&#225;fa/Fj&#225;rl&#246;g/2027/1.%20umr&#230;&#240;a/Tafla%2007-Skuldir%20og%20kr&#246;f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fla I"/>
    </sheetNames>
    <sheetDataSet>
      <sheetData sheetId="0">
        <row r="61">
          <cell r="H61">
            <v>5286870</v>
          </cell>
          <cell r="K61">
            <v>5577972.0504137203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fla"/>
    </sheetNames>
    <sheetDataSet>
      <sheetData sheetId="0">
        <row r="7">
          <cell r="B7">
            <v>1214463.0999999999</v>
          </cell>
          <cell r="C7">
            <v>1214480.0999999999</v>
          </cell>
          <cell r="D7">
            <v>1311635.0999999999</v>
          </cell>
        </row>
        <row r="8">
          <cell r="B8">
            <v>159607</v>
          </cell>
          <cell r="C8">
            <v>159892</v>
          </cell>
          <cell r="D8">
            <v>167930</v>
          </cell>
        </row>
        <row r="9">
          <cell r="B9">
            <v>8013.1</v>
          </cell>
          <cell r="C9">
            <v>8156.4</v>
          </cell>
          <cell r="D9">
            <v>9217.7999999999993</v>
          </cell>
        </row>
        <row r="10">
          <cell r="B10">
            <v>32914.5</v>
          </cell>
          <cell r="C10">
            <v>30481.8</v>
          </cell>
          <cell r="D10">
            <v>32253.200000000001</v>
          </cell>
        </row>
        <row r="11">
          <cell r="B11">
            <v>69907.099999999948</v>
          </cell>
          <cell r="C11">
            <v>70179.3</v>
          </cell>
          <cell r="D11">
            <v>83942.600000000093</v>
          </cell>
        </row>
        <row r="13">
          <cell r="B13">
            <v>736279.52099999972</v>
          </cell>
          <cell r="C13">
            <v>745539.52099999972</v>
          </cell>
          <cell r="D13">
            <v>786270.19000000006</v>
          </cell>
        </row>
        <row r="14">
          <cell r="B14">
            <v>634060.29999999981</v>
          </cell>
          <cell r="C14">
            <v>661890.29999999981</v>
          </cell>
          <cell r="D14">
            <v>685778.79999999981</v>
          </cell>
        </row>
        <row r="15">
          <cell r="B15">
            <v>55478.1</v>
          </cell>
          <cell r="C15">
            <v>46978.1</v>
          </cell>
          <cell r="D15">
            <v>40402.1</v>
          </cell>
        </row>
        <row r="16">
          <cell r="B16">
            <v>90686</v>
          </cell>
          <cell r="C16">
            <v>99705.545481292633</v>
          </cell>
          <cell r="D16">
            <v>107803</v>
          </cell>
        </row>
        <row r="19">
          <cell r="A19" t="str">
            <v>Fjárfesting</v>
          </cell>
        </row>
        <row r="20">
          <cell r="A20" t="str">
            <v>Sala eigna</v>
          </cell>
        </row>
        <row r="21">
          <cell r="A21" t="str">
            <v>Veitt löng lán</v>
          </cell>
        </row>
        <row r="22">
          <cell r="A22" t="str">
            <v>Innheimtar afborganir af veittum lánum</v>
          </cell>
        </row>
        <row r="23">
          <cell r="A23" t="str">
            <v>Móttekinn arður</v>
          </cell>
        </row>
        <row r="24">
          <cell r="A24" t="str">
            <v>Fyrirframgreiðsla til LSR</v>
          </cell>
        </row>
        <row r="25">
          <cell r="A25" t="str">
            <v>Eiginfjárframlög og hlutabréfakaup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fla"/>
    </sheetNames>
    <sheetDataSet>
      <sheetData sheetId="0">
        <row r="3">
          <cell r="B3">
            <v>2023</v>
          </cell>
          <cell r="C3">
            <v>2024</v>
          </cell>
        </row>
        <row r="4">
          <cell r="B4"/>
          <cell r="C4"/>
        </row>
        <row r="5">
          <cell r="B5">
            <v>1659780.424707778</v>
          </cell>
          <cell r="C5">
            <v>1910718.9180548694</v>
          </cell>
        </row>
        <row r="6">
          <cell r="B6">
            <v>1092910.5881972911</v>
          </cell>
          <cell r="C6">
            <v>1265354.0000000002</v>
          </cell>
        </row>
        <row r="7">
          <cell r="B7"/>
          <cell r="C7"/>
        </row>
        <row r="8">
          <cell r="B8">
            <v>266615.04187923134</v>
          </cell>
          <cell r="C8">
            <v>268493.15952411812</v>
          </cell>
        </row>
        <row r="9">
          <cell r="B9">
            <v>265805.85676608002</v>
          </cell>
          <cell r="C9">
            <v>329369.47855215997</v>
          </cell>
        </row>
        <row r="10">
          <cell r="B10"/>
          <cell r="C10"/>
        </row>
        <row r="11">
          <cell r="B11">
            <v>34448.937865175576</v>
          </cell>
          <cell r="C11">
            <v>47502.279978591017</v>
          </cell>
        </row>
        <row r="12">
          <cell r="B12">
            <v>181525.87306059134</v>
          </cell>
          <cell r="C12">
            <v>544311.44392531028</v>
          </cell>
        </row>
        <row r="13">
          <cell r="B13">
            <v>101706.7039544181</v>
          </cell>
          <cell r="C13">
            <v>493226.29000590806</v>
          </cell>
        </row>
        <row r="14">
          <cell r="B14">
            <v>79819.169106173242</v>
          </cell>
          <cell r="C14">
            <v>51085.15391940219</v>
          </cell>
        </row>
        <row r="15">
          <cell r="B15">
            <v>1478254.5516471867</v>
          </cell>
          <cell r="C15">
            <v>1366407.474129559</v>
          </cell>
        </row>
        <row r="16">
          <cell r="B16">
            <v>196703</v>
          </cell>
          <cell r="C16">
            <v>260157.99999999997</v>
          </cell>
        </row>
        <row r="17">
          <cell r="B17">
            <v>81732</v>
          </cell>
          <cell r="C17">
            <v>74278</v>
          </cell>
        </row>
        <row r="18">
          <cell r="B18">
            <v>-1199819.5516471867</v>
          </cell>
          <cell r="C18">
            <v>-1031971.474129559</v>
          </cell>
        </row>
        <row r="19">
          <cell r="B19">
            <v>779223</v>
          </cell>
          <cell r="C19">
            <v>779224</v>
          </cell>
        </row>
        <row r="20">
          <cell r="B20">
            <v>-420596.55164718674</v>
          </cell>
          <cell r="C20">
            <v>-252747.47412955901</v>
          </cell>
        </row>
        <row r="21">
          <cell r="B21">
            <v>1346896.4868426025</v>
          </cell>
          <cell r="C21">
            <v>1528780.6380762784</v>
          </cell>
        </row>
        <row r="24">
          <cell r="B24">
            <v>37.954607709138187</v>
          </cell>
          <cell r="C24">
            <v>41.73368849802079</v>
          </cell>
        </row>
        <row r="25">
          <cell r="B25">
            <v>4.1509968418181415</v>
          </cell>
          <cell r="C25">
            <v>11.888783866656873</v>
          </cell>
        </row>
        <row r="26">
          <cell r="B26">
            <v>-9.6178849225769181</v>
          </cell>
          <cell r="C26">
            <v>-5.5204793621463883</v>
          </cell>
        </row>
        <row r="27">
          <cell r="B27">
            <v>30.799813651210982</v>
          </cell>
          <cell r="C27">
            <v>33.391439383575879</v>
          </cell>
        </row>
        <row r="29">
          <cell r="B29">
            <v>4373067</v>
          </cell>
          <cell r="C29">
            <v>4578361</v>
          </cell>
          <cell r="D29">
            <v>4955598</v>
          </cell>
          <cell r="E29">
            <v>5313952.99830883</v>
          </cell>
          <cell r="F29">
            <v>5577972.0504137203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þ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4214-A930-4F6C-AAB6-2B667982B57D}">
  <sheetPr codeName="Sheet1"/>
  <dimension ref="A1:C31"/>
  <sheetViews>
    <sheetView workbookViewId="0">
      <selection activeCell="C2" sqref="C2"/>
    </sheetView>
  </sheetViews>
  <sheetFormatPr defaultColWidth="9.15234375" defaultRowHeight="14.6" x14ac:dyDescent="0.4"/>
  <cols>
    <col min="1" max="1" width="9.15234375" style="35"/>
    <col min="2" max="11" width="9.15234375" style="1"/>
    <col min="12" max="12" width="16.53515625" style="1" customWidth="1"/>
    <col min="13" max="16384" width="9.15234375" style="1"/>
  </cols>
  <sheetData>
    <row r="1" spans="1:3" ht="15.45" x14ac:dyDescent="0.4">
      <c r="A1" s="119" t="s">
        <v>489</v>
      </c>
    </row>
    <row r="2" spans="1:3" x14ac:dyDescent="0.4">
      <c r="A2" s="1">
        <v>2</v>
      </c>
      <c r="B2" s="1">
        <v>1</v>
      </c>
      <c r="C2" s="2" t="s">
        <v>278</v>
      </c>
    </row>
    <row r="3" spans="1:3" x14ac:dyDescent="0.4">
      <c r="A3" s="1">
        <v>3</v>
      </c>
      <c r="B3" s="1">
        <v>1</v>
      </c>
      <c r="C3" s="2" t="s">
        <v>470</v>
      </c>
    </row>
    <row r="4" spans="1:3" x14ac:dyDescent="0.4">
      <c r="A4" s="1">
        <v>3</v>
      </c>
      <c r="B4" s="1">
        <v>2</v>
      </c>
      <c r="C4" s="2" t="s">
        <v>312</v>
      </c>
    </row>
    <row r="5" spans="1:3" x14ac:dyDescent="0.4">
      <c r="A5" s="1">
        <v>3</v>
      </c>
      <c r="B5" s="1">
        <v>3</v>
      </c>
      <c r="C5" s="2" t="s">
        <v>471</v>
      </c>
    </row>
    <row r="6" spans="1:3" x14ac:dyDescent="0.4">
      <c r="A6" s="1">
        <v>3</v>
      </c>
      <c r="B6" s="1">
        <v>4</v>
      </c>
      <c r="C6" s="2" t="s">
        <v>472</v>
      </c>
    </row>
    <row r="7" spans="1:3" x14ac:dyDescent="0.4">
      <c r="A7" s="1">
        <v>4</v>
      </c>
      <c r="B7" s="1">
        <v>1</v>
      </c>
      <c r="C7" s="2" t="s">
        <v>473</v>
      </c>
    </row>
    <row r="8" spans="1:3" x14ac:dyDescent="0.4">
      <c r="A8" s="1">
        <v>4</v>
      </c>
      <c r="B8" s="1">
        <v>2</v>
      </c>
      <c r="C8" s="2" t="s">
        <v>279</v>
      </c>
    </row>
    <row r="9" spans="1:3" x14ac:dyDescent="0.4">
      <c r="A9" s="1">
        <v>4</v>
      </c>
      <c r="B9" s="1">
        <v>3</v>
      </c>
      <c r="C9" s="2" t="s">
        <v>280</v>
      </c>
    </row>
    <row r="10" spans="1:3" x14ac:dyDescent="0.4">
      <c r="A10" s="35">
        <v>4</v>
      </c>
      <c r="B10" s="1">
        <v>4</v>
      </c>
      <c r="C10" s="2" t="s">
        <v>474</v>
      </c>
    </row>
    <row r="11" spans="1:3" x14ac:dyDescent="0.4">
      <c r="A11" s="35">
        <v>5</v>
      </c>
      <c r="B11" s="1">
        <v>1</v>
      </c>
      <c r="C11" s="2" t="s">
        <v>475</v>
      </c>
    </row>
    <row r="12" spans="1:3" x14ac:dyDescent="0.4">
      <c r="A12" s="35">
        <v>5</v>
      </c>
      <c r="B12" s="1">
        <v>2</v>
      </c>
      <c r="C12" s="2" t="s">
        <v>476</v>
      </c>
    </row>
    <row r="13" spans="1:3" x14ac:dyDescent="0.4">
      <c r="A13" s="35">
        <v>5</v>
      </c>
      <c r="B13" s="1">
        <v>3</v>
      </c>
      <c r="C13" s="2" t="s">
        <v>477</v>
      </c>
    </row>
    <row r="14" spans="1:3" x14ac:dyDescent="0.4">
      <c r="A14" s="35">
        <v>5</v>
      </c>
      <c r="B14" s="1">
        <v>4</v>
      </c>
      <c r="C14" s="2" t="s">
        <v>478</v>
      </c>
    </row>
    <row r="15" spans="1:3" x14ac:dyDescent="0.4">
      <c r="A15" s="35">
        <v>5</v>
      </c>
      <c r="B15" s="1">
        <v>5</v>
      </c>
      <c r="C15" s="2" t="s">
        <v>313</v>
      </c>
    </row>
    <row r="16" spans="1:3" x14ac:dyDescent="0.4">
      <c r="A16" s="35">
        <v>5</v>
      </c>
      <c r="B16" s="1">
        <v>6</v>
      </c>
      <c r="C16" s="2" t="s">
        <v>479</v>
      </c>
    </row>
    <row r="17" spans="1:3" x14ac:dyDescent="0.4">
      <c r="A17" s="35">
        <v>5</v>
      </c>
      <c r="B17" s="1">
        <v>7</v>
      </c>
      <c r="C17" s="2" t="s">
        <v>480</v>
      </c>
    </row>
    <row r="18" spans="1:3" x14ac:dyDescent="0.4">
      <c r="A18" s="35">
        <v>5</v>
      </c>
      <c r="B18" s="1">
        <v>8</v>
      </c>
      <c r="C18" s="2" t="s">
        <v>481</v>
      </c>
    </row>
    <row r="19" spans="1:3" x14ac:dyDescent="0.4">
      <c r="A19" s="35">
        <v>6</v>
      </c>
      <c r="B19" s="1">
        <v>1</v>
      </c>
      <c r="C19" s="2" t="s">
        <v>482</v>
      </c>
    </row>
    <row r="20" spans="1:3" x14ac:dyDescent="0.4">
      <c r="A20" s="35">
        <v>6</v>
      </c>
      <c r="B20" s="1">
        <v>2</v>
      </c>
      <c r="C20" s="2" t="s">
        <v>315</v>
      </c>
    </row>
    <row r="21" spans="1:3" x14ac:dyDescent="0.4">
      <c r="A21" s="35">
        <v>6</v>
      </c>
      <c r="B21" s="1">
        <v>3</v>
      </c>
      <c r="C21" s="52" t="s">
        <v>483</v>
      </c>
    </row>
    <row r="22" spans="1:3" x14ac:dyDescent="0.4">
      <c r="A22" s="35">
        <v>6</v>
      </c>
      <c r="B22" s="1">
        <v>4</v>
      </c>
      <c r="C22" s="52" t="s">
        <v>314</v>
      </c>
    </row>
    <row r="23" spans="1:3" x14ac:dyDescent="0.4">
      <c r="A23" s="35">
        <v>6</v>
      </c>
      <c r="B23" s="1">
        <v>5</v>
      </c>
      <c r="C23" s="2" t="s">
        <v>282</v>
      </c>
    </row>
    <row r="24" spans="1:3" x14ac:dyDescent="0.4">
      <c r="A24" s="35">
        <v>6</v>
      </c>
      <c r="B24" s="1">
        <v>6</v>
      </c>
      <c r="C24" s="2" t="s">
        <v>281</v>
      </c>
    </row>
    <row r="25" spans="1:3" x14ac:dyDescent="0.4">
      <c r="A25" s="35">
        <v>7</v>
      </c>
      <c r="B25" s="1">
        <v>1</v>
      </c>
      <c r="C25" s="2" t="s">
        <v>484</v>
      </c>
    </row>
    <row r="26" spans="1:3" x14ac:dyDescent="0.4">
      <c r="A26" s="35">
        <v>7</v>
      </c>
      <c r="B26" s="1">
        <v>2</v>
      </c>
      <c r="C26" s="2" t="s">
        <v>485</v>
      </c>
    </row>
    <row r="27" spans="1:3" x14ac:dyDescent="0.4">
      <c r="A27" s="35">
        <v>8</v>
      </c>
      <c r="B27" s="1">
        <v>1</v>
      </c>
      <c r="C27" s="2" t="s">
        <v>486</v>
      </c>
    </row>
    <row r="28" spans="1:3" x14ac:dyDescent="0.4">
      <c r="A28" s="35">
        <v>8</v>
      </c>
      <c r="B28" s="1">
        <v>2</v>
      </c>
      <c r="C28" s="2" t="s">
        <v>487</v>
      </c>
    </row>
    <row r="29" spans="1:3" x14ac:dyDescent="0.4">
      <c r="A29" s="35">
        <v>9</v>
      </c>
      <c r="B29" s="1">
        <v>1</v>
      </c>
      <c r="C29" s="2" t="s">
        <v>283</v>
      </c>
    </row>
    <row r="30" spans="1:3" x14ac:dyDescent="0.4">
      <c r="A30" s="35">
        <v>9</v>
      </c>
      <c r="B30" s="1">
        <v>2</v>
      </c>
      <c r="C30" s="2" t="s">
        <v>284</v>
      </c>
    </row>
    <row r="31" spans="1:3" x14ac:dyDescent="0.4">
      <c r="A31" s="35">
        <v>9</v>
      </c>
      <c r="B31" s="1">
        <v>3</v>
      </c>
      <c r="C31" s="2" t="s">
        <v>488</v>
      </c>
    </row>
  </sheetData>
  <hyperlinks>
    <hyperlink ref="C2" location="'2-1'!A1" display="Þjóðhagsspá" xr:uid="{F985F4D8-0AD6-4DBD-809E-B96B1A67FB94}"/>
    <hyperlink ref="C3" location="'3-1'!A1" display="Samanburður á áætlun fjárlaga ársins 2026 og fjárl.frv. 2027" xr:uid="{59F56CAD-7F4A-4146-9F96-0847CA34814E}"/>
    <hyperlink ref="C5" location="'3-3'!A1" display="Afkomuhorfur ársins 2027 í samanburði við fjármálaáætlun" xr:uid="{FB62041B-43F4-4815-8FFE-0765701DEFF9}"/>
    <hyperlink ref="C6" location="'3-4'!A1" display="Samanburður á áætlun fjárlaga ársins 2026 og uppf. afkomuhorfum" xr:uid="{FCEEB427-3C38-4683-8C9A-629568FC70AF}"/>
    <hyperlink ref="C8" location="'4-2'!A1" display="Aðgerðir og helstu skattabreytingar" xr:uid="{6D5FD686-4654-4E20-A132-D1C67F4CAE45}"/>
    <hyperlink ref="C10" location="'4-4'!A1" display="Skattastyrkir ársins 2025 og áætlaðir skattastyrkir áranna 2026 og 2027" xr:uid="{64E3A77C-5DB3-43DC-82D8-F07CCA905742}"/>
    <hyperlink ref="C15" location="'5-5'!A1" display="Breytingar á rammasettum útgjöldum frá fjárlögum 2026" xr:uid="{5250722A-B9A2-4B21-9D26-689006B27EE8}"/>
    <hyperlink ref="C29" location="'9-1'!A1" display="Sjóðsstreymi ríkissjóðs (A1-hluta)" xr:uid="{353FC9FA-8DEB-4562-A1BD-05B6950A29E6}"/>
    <hyperlink ref="C30" location="'9-2'!A1" display="Skuldir, kröfur og hrein staða ríkissjóðs" xr:uid="{F3F38771-5F79-44F8-9ED7-E5D9877CD547}"/>
    <hyperlink ref="C31" location="'9-3'!A1" display="Lánveitingar ríkissjóðs" xr:uid="{678364C4-17D4-41ED-B1DA-1781BB5C6AA6}"/>
    <hyperlink ref="C12" location="'5-2'!A1" display="Fjárfestingar 2026 og 2027" xr:uid="{025039F9-F62A-4529-B5AD-076DC64291E7}"/>
    <hyperlink ref="C7" location="'4-1'!A1" display="Tekjuáætlun 2025-2027" xr:uid="{39BAC984-B12F-4E29-B3E2-994D8EC5AF47}"/>
    <hyperlink ref="C9" location="'4-3'!A1" display="Arðgreiðslur og tekjur B-hluta fyrirtækja" xr:uid="{F995B784-5344-4210-B14A-AD59CD13A58B}"/>
    <hyperlink ref="C14" location="'5-4'!A1" display="Útfærsla ráðstafana til að draga úr útgjaldavexti eftir málefnasviðum" xr:uid="{D2E7E11A-E9E1-407F-B863-1B5E49C1E840}"/>
    <hyperlink ref="C16" location="'5-6'!A1" display="Breytingar frá ramma gildandi fjármálaáætlunar" xr:uid="{E0EAD883-33EB-4C71-A4C1-F13D72D80629}"/>
    <hyperlink ref="C11" location="'5-1'!A1" display="Hagræn skipting útgjalda á verðlagi ársins 2026" xr:uid="{B304B9FD-32B1-4260-BA32-B77F555417DE}"/>
    <hyperlink ref="C17" location="'5-7'!A1" display="Verðlagsbreytingar fjárlagafrumvarpsins 2027" xr:uid="{BF1F7BA5-99AA-464A-96BE-0CAEF39507CA}"/>
    <hyperlink ref="C13" location="'5-3'!A1" display="Ráðstafanir til að draga úr útgjaldavexti" xr:uid="{34BFAEAF-D037-4BD5-BDD1-7179E38892BA}"/>
    <hyperlink ref="C19" location="'6-1'!A1" display="Flokkun ríkisaðila í A2- og A3-hluta" xr:uid="{9562BC30-84BF-462A-A173-93F748EA22AA}"/>
    <hyperlink ref="C20" location="'6-2'!A1" display="Helstu tölur úr ársreikningum A2-hluta ríkisaðila fyrir árið 2025" xr:uid="{07C3DB29-AA9A-4239-8EF4-1141BC3E2A11}"/>
    <hyperlink ref="C21" location="'6-3'!A1" display="Áætlaðar lykilstærðir A2-hluta ríkisaðila fyrir árið 2027" xr:uid="{CD9DAD2B-3BD5-43C5-AFBD-CECC00D32D5C}"/>
    <hyperlink ref="C22" location="'6-4'!A1" display="Samandregið rekstrar- og sjóðstreymisyfirlit A2-hluta ríkisaðila" xr:uid="{253FC985-7AB8-4E33-A89F-971BAA0AC712}"/>
    <hyperlink ref="C25" location="'7-1'!A1" display="Rekstraryfirlit aðila í A-hluta ásamt mati á umfangi innbyrðis viðskipta" xr:uid="{ECA2B0AE-33A2-4CD5-AA95-36CBBC4451EC}"/>
    <hyperlink ref="C26" location="'7-2'!A1" display="Samstæðuyfirlit A-hluta í heild fyrir árin 2024-2027" xr:uid="{1AC5CF4C-35A1-4206-9D70-04B6661B890C}"/>
    <hyperlink ref="C27" location="'8-1'!A1" display="Áætlaðar lykilstærðir B-hluta ríkisaðila fyrir árið 2027" xr:uid="{4DCD62CB-D3A7-448A-851C-2E4AAD2C14EA}"/>
    <hyperlink ref="C28" location="'8-2'!A1" display="Samandregið rekstrar- og sjóðstreymisyfirlit B-hluta ríkisaðila" xr:uid="{E71DC243-13D9-4853-BD1E-7B1B9D828171}"/>
    <hyperlink ref="C23" location="'6-5'!A1" display="Helstu tölur úr ársreikningum stærstu A3-hluta ríkisaðila" xr:uid="{A8ADF1BA-630C-495C-9140-F0B33BE220BD}"/>
    <hyperlink ref="C24" location="'6-6'!A1" display="Samandregið rekstrar- og sjóðstreymisyfirlit A3-hluta ríkisaðila" xr:uid="{12A0810D-85A0-4BDA-81FA-0EB7B6938B64}"/>
    <hyperlink ref="C4" location="'3-2'!A1" display="Skilyrði stöðugleikareglu" xr:uid="{3F6AA279-45C5-40A2-8F5B-95046458A517}"/>
    <hyperlink ref="C18" location="'5-8'!A1" display="Yfirlit yfir skuldbindandi samninga eftir málefnasviðum" xr:uid="{CD185C3B-720D-4D0E-AC5F-94B3444DAB05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5028-2572-4908-A450-06B79F96E2DF}">
  <sheetPr codeName="Sheet9"/>
  <dimension ref="A1:J52"/>
  <sheetViews>
    <sheetView workbookViewId="0">
      <selection activeCell="B49" sqref="B49"/>
    </sheetView>
  </sheetViews>
  <sheetFormatPr defaultColWidth="9.15234375" defaultRowHeight="12.9" x14ac:dyDescent="0.35"/>
  <cols>
    <col min="1" max="1" width="48.3828125" style="60" customWidth="1"/>
    <col min="2" max="4" width="8.3828125" style="60" customWidth="1"/>
    <col min="5" max="6" width="9.15234375" style="60"/>
    <col min="7" max="7" width="26.69140625" style="60" bestFit="1" customWidth="1"/>
    <col min="8" max="16384" width="9.15234375" style="60"/>
  </cols>
  <sheetData>
    <row r="1" spans="1:10" x14ac:dyDescent="0.35">
      <c r="A1" s="157"/>
      <c r="B1" s="157"/>
      <c r="C1" s="157"/>
      <c r="D1" s="157"/>
    </row>
    <row r="2" spans="1:10" x14ac:dyDescent="0.35">
      <c r="A2" s="53" t="s">
        <v>127</v>
      </c>
      <c r="B2" s="54">
        <v>2025</v>
      </c>
      <c r="C2" s="54">
        <v>2026</v>
      </c>
      <c r="D2" s="54">
        <v>2027</v>
      </c>
      <c r="G2" s="158"/>
      <c r="H2" s="159"/>
      <c r="I2" s="159"/>
      <c r="J2" s="159"/>
    </row>
    <row r="3" spans="1:10" x14ac:dyDescent="0.35">
      <c r="A3" s="99"/>
      <c r="B3" s="99"/>
      <c r="C3" s="99"/>
      <c r="D3" s="99"/>
    </row>
    <row r="4" spans="1:10" x14ac:dyDescent="0.35">
      <c r="A4" s="56" t="s">
        <v>128</v>
      </c>
      <c r="B4" s="104">
        <v>21348.302636969023</v>
      </c>
      <c r="C4" s="104">
        <v>16997.665869750606</v>
      </c>
      <c r="D4" s="104">
        <v>14183.318585310204</v>
      </c>
      <c r="G4" s="160"/>
      <c r="H4" s="161"/>
      <c r="I4" s="161"/>
      <c r="J4" s="161"/>
    </row>
    <row r="5" spans="1:10" x14ac:dyDescent="0.35">
      <c r="A5" s="56" t="s">
        <v>129</v>
      </c>
      <c r="B5" s="104">
        <v>17761.549593850003</v>
      </c>
      <c r="C5" s="104">
        <v>18194.775485719998</v>
      </c>
      <c r="D5" s="104">
        <v>20269.974605459753</v>
      </c>
      <c r="G5" s="160"/>
      <c r="H5" s="161"/>
      <c r="I5" s="161"/>
      <c r="J5" s="161"/>
    </row>
    <row r="6" spans="1:10" x14ac:dyDescent="0.35">
      <c r="A6" s="56" t="s">
        <v>130</v>
      </c>
      <c r="B6" s="104">
        <v>11741.983614791972</v>
      </c>
      <c r="C6" s="104">
        <v>11757.478809329459</v>
      </c>
      <c r="D6" s="104">
        <v>12904.882226350901</v>
      </c>
      <c r="G6" s="160"/>
      <c r="H6" s="161"/>
      <c r="I6" s="161"/>
      <c r="J6" s="161"/>
    </row>
    <row r="7" spans="1:10" x14ac:dyDescent="0.35">
      <c r="A7" s="56" t="s">
        <v>131</v>
      </c>
      <c r="B7" s="104">
        <v>101255.56292952989</v>
      </c>
      <c r="C7" s="104">
        <v>104588.46198727698</v>
      </c>
      <c r="D7" s="104">
        <v>107229.88250295304</v>
      </c>
      <c r="G7" s="160"/>
      <c r="H7" s="161"/>
      <c r="I7" s="161"/>
      <c r="J7" s="161"/>
    </row>
    <row r="8" spans="1:10" x14ac:dyDescent="0.35">
      <c r="A8" s="3" t="s">
        <v>132</v>
      </c>
      <c r="B8" s="92">
        <v>152107.39877514087</v>
      </c>
      <c r="C8" s="92">
        <v>151538.38215207704</v>
      </c>
      <c r="D8" s="92">
        <v>154588.05792007389</v>
      </c>
      <c r="G8" s="162"/>
      <c r="H8" s="163"/>
      <c r="I8" s="163"/>
      <c r="J8" s="163"/>
    </row>
    <row r="9" spans="1:10" x14ac:dyDescent="0.35">
      <c r="A9" s="55"/>
      <c r="B9" s="55"/>
      <c r="C9" s="55"/>
      <c r="D9" s="55"/>
      <c r="G9" s="160"/>
      <c r="H9" s="160"/>
      <c r="I9" s="160"/>
      <c r="J9" s="160"/>
    </row>
    <row r="10" spans="1:10" x14ac:dyDescent="0.35">
      <c r="A10" s="53" t="s">
        <v>133</v>
      </c>
      <c r="B10" s="54">
        <v>2025</v>
      </c>
      <c r="C10" s="54">
        <v>2026</v>
      </c>
      <c r="D10" s="54">
        <v>2027</v>
      </c>
      <c r="G10" s="158"/>
      <c r="H10" s="159"/>
      <c r="I10" s="159"/>
      <c r="J10" s="159"/>
    </row>
    <row r="11" spans="1:10" x14ac:dyDescent="0.35">
      <c r="A11" s="99"/>
      <c r="B11" s="99"/>
      <c r="C11" s="99"/>
      <c r="D11" s="99"/>
      <c r="G11" s="160"/>
      <c r="H11" s="161"/>
      <c r="I11" s="161"/>
      <c r="J11" s="161"/>
    </row>
    <row r="12" spans="1:10" x14ac:dyDescent="0.35">
      <c r="A12" s="56" t="s">
        <v>134</v>
      </c>
      <c r="B12" s="104">
        <v>16461.24791808697</v>
      </c>
      <c r="C12" s="104">
        <v>13666.411252697791</v>
      </c>
      <c r="D12" s="104">
        <v>14344.348434349058</v>
      </c>
      <c r="G12" s="160"/>
      <c r="H12" s="161"/>
      <c r="I12" s="161"/>
      <c r="J12" s="161"/>
    </row>
    <row r="13" spans="1:10" x14ac:dyDescent="0.35">
      <c r="A13" s="56" t="s">
        <v>135</v>
      </c>
      <c r="B13" s="104">
        <v>796.57486940000013</v>
      </c>
      <c r="C13" s="104">
        <v>849.54500326949164</v>
      </c>
      <c r="D13" s="104">
        <v>1520.1914129136721</v>
      </c>
      <c r="G13" s="160"/>
      <c r="H13" s="161"/>
      <c r="I13" s="161"/>
      <c r="J13" s="161"/>
    </row>
    <row r="14" spans="1:10" x14ac:dyDescent="0.35">
      <c r="A14" s="56" t="s">
        <v>136</v>
      </c>
      <c r="B14" s="104">
        <v>12410.62589945</v>
      </c>
      <c r="C14" s="104">
        <v>12801.213517377175</v>
      </c>
      <c r="D14" s="104">
        <v>14675.232462842923</v>
      </c>
      <c r="G14" s="160"/>
      <c r="H14" s="161"/>
      <c r="I14" s="161"/>
      <c r="J14" s="161"/>
    </row>
    <row r="15" spans="1:10" x14ac:dyDescent="0.35">
      <c r="A15" s="56" t="s">
        <v>16</v>
      </c>
      <c r="B15" s="104">
        <v>761.57334782942007</v>
      </c>
      <c r="C15" s="104">
        <v>782.45400865587339</v>
      </c>
      <c r="D15" s="104">
        <v>810.25666805879519</v>
      </c>
      <c r="G15" s="160"/>
      <c r="H15" s="161"/>
      <c r="I15" s="161"/>
      <c r="J15" s="161"/>
    </row>
    <row r="16" spans="1:10" x14ac:dyDescent="0.35">
      <c r="A16" s="56" t="s">
        <v>137</v>
      </c>
      <c r="B16" s="104">
        <v>112022.56911249665</v>
      </c>
      <c r="C16" s="104">
        <v>117228.63189429125</v>
      </c>
      <c r="D16" s="104">
        <v>116715.75882806389</v>
      </c>
      <c r="G16" s="160"/>
      <c r="H16" s="161"/>
      <c r="I16" s="161"/>
      <c r="J16" s="161"/>
    </row>
    <row r="17" spans="1:10" x14ac:dyDescent="0.35">
      <c r="A17" s="56" t="s">
        <v>138</v>
      </c>
      <c r="B17" s="104">
        <v>9654.8076278778208</v>
      </c>
      <c r="C17" s="104">
        <v>6210.1264757854478</v>
      </c>
      <c r="D17" s="104">
        <v>6522.2701138455468</v>
      </c>
      <c r="G17" s="160"/>
      <c r="H17" s="161"/>
      <c r="I17" s="161"/>
      <c r="J17" s="163"/>
    </row>
    <row r="18" spans="1:10" x14ac:dyDescent="0.35">
      <c r="A18" s="3" t="s">
        <v>132</v>
      </c>
      <c r="B18" s="92">
        <v>152107.39877514087</v>
      </c>
      <c r="C18" s="92">
        <v>151538.38215207704</v>
      </c>
      <c r="D18" s="92">
        <v>154588.05792007389</v>
      </c>
      <c r="G18" s="160"/>
      <c r="H18" s="161"/>
      <c r="I18" s="161"/>
      <c r="J18" s="160"/>
    </row>
    <row r="19" spans="1:10" x14ac:dyDescent="0.35">
      <c r="A19" s="3"/>
      <c r="B19" s="98"/>
      <c r="C19" s="98"/>
      <c r="D19" s="98"/>
      <c r="G19" s="160"/>
      <c r="H19" s="161"/>
      <c r="I19" s="161"/>
      <c r="J19" s="160"/>
    </row>
    <row r="20" spans="1:10" x14ac:dyDescent="0.35">
      <c r="A20" s="53" t="s">
        <v>139</v>
      </c>
      <c r="B20" s="54">
        <v>2025</v>
      </c>
      <c r="C20" s="54">
        <v>2026</v>
      </c>
      <c r="D20" s="54">
        <v>2027</v>
      </c>
      <c r="G20" s="160"/>
      <c r="H20" s="161"/>
      <c r="I20" s="161"/>
      <c r="J20" s="159"/>
    </row>
    <row r="21" spans="1:10" x14ac:dyDescent="0.35">
      <c r="A21" s="99"/>
      <c r="B21" s="99"/>
      <c r="C21" s="99"/>
      <c r="D21" s="99"/>
      <c r="G21" s="160"/>
      <c r="H21" s="161"/>
      <c r="I21" s="161"/>
      <c r="J21" s="161"/>
    </row>
    <row r="22" spans="1:10" x14ac:dyDescent="0.35">
      <c r="A22" s="56" t="s">
        <v>140</v>
      </c>
      <c r="B22" s="104">
        <v>511.65570480800369</v>
      </c>
      <c r="C22" s="104">
        <v>522.4670648819673</v>
      </c>
      <c r="D22" s="104">
        <v>530.43236480010239</v>
      </c>
      <c r="G22" s="160"/>
      <c r="H22" s="161"/>
      <c r="I22" s="161"/>
      <c r="J22" s="161"/>
    </row>
    <row r="23" spans="1:10" x14ac:dyDescent="0.35">
      <c r="A23" s="56" t="s">
        <v>141</v>
      </c>
      <c r="B23" s="104">
        <v>230.68403899999998</v>
      </c>
      <c r="C23" s="104">
        <v>242.82344145219957</v>
      </c>
      <c r="D23" s="104">
        <v>255.50852316724169</v>
      </c>
      <c r="G23" s="164"/>
      <c r="H23" s="161"/>
      <c r="I23" s="161"/>
      <c r="J23" s="161"/>
    </row>
    <row r="24" spans="1:10" x14ac:dyDescent="0.35">
      <c r="A24" s="56" t="s">
        <v>142</v>
      </c>
      <c r="B24" s="104">
        <v>793.94854687782129</v>
      </c>
      <c r="C24" s="104">
        <v>852.01313210903959</v>
      </c>
      <c r="D24" s="104">
        <v>895.13499368100111</v>
      </c>
      <c r="G24" s="164"/>
      <c r="H24" s="161"/>
      <c r="I24" s="161"/>
      <c r="J24" s="161"/>
    </row>
    <row r="25" spans="1:10" x14ac:dyDescent="0.35">
      <c r="A25" s="56" t="s">
        <v>143</v>
      </c>
      <c r="B25" s="104">
        <v>586.0914588912226</v>
      </c>
      <c r="C25" s="104">
        <v>617.80178236456527</v>
      </c>
      <c r="D25" s="104">
        <v>655.67896964945794</v>
      </c>
      <c r="G25" s="164"/>
      <c r="H25" s="161"/>
      <c r="I25" s="161"/>
      <c r="J25" s="161"/>
    </row>
    <row r="26" spans="1:10" x14ac:dyDescent="0.35">
      <c r="A26" s="56" t="s">
        <v>144</v>
      </c>
      <c r="B26" s="104">
        <v>52.606355000000001</v>
      </c>
      <c r="C26" s="104">
        <v>56.410487267600907</v>
      </c>
      <c r="D26" s="104">
        <v>59.213192406676654</v>
      </c>
      <c r="G26" s="164"/>
      <c r="H26" s="161"/>
      <c r="I26" s="161"/>
      <c r="J26" s="161"/>
    </row>
    <row r="27" spans="1:10" x14ac:dyDescent="0.35">
      <c r="A27" s="56" t="s">
        <v>145</v>
      </c>
      <c r="B27" s="104">
        <v>31730.888644517872</v>
      </c>
      <c r="C27" s="104">
        <v>33262.363568152301</v>
      </c>
      <c r="D27" s="104">
        <v>31902.914003879621</v>
      </c>
      <c r="G27" s="164"/>
      <c r="H27" s="161"/>
      <c r="I27" s="161"/>
      <c r="J27" s="161"/>
    </row>
    <row r="28" spans="1:10" x14ac:dyDescent="0.35">
      <c r="A28" s="68" t="s">
        <v>404</v>
      </c>
      <c r="B28" s="104">
        <v>29335.16371951787</v>
      </c>
      <c r="C28" s="104">
        <v>30781.140623630024</v>
      </c>
      <c r="D28" s="104">
        <v>29300.636616140135</v>
      </c>
      <c r="G28" s="164"/>
      <c r="H28" s="161"/>
      <c r="I28" s="161"/>
      <c r="J28" s="161"/>
    </row>
    <row r="29" spans="1:10" x14ac:dyDescent="0.35">
      <c r="A29" s="68" t="s">
        <v>405</v>
      </c>
      <c r="B29" s="104">
        <v>1775.933184</v>
      </c>
      <c r="C29" s="104">
        <v>1860</v>
      </c>
      <c r="D29" s="104">
        <v>1980</v>
      </c>
      <c r="G29" s="164"/>
      <c r="H29" s="161"/>
      <c r="I29" s="161"/>
      <c r="J29" s="161"/>
    </row>
    <row r="30" spans="1:10" x14ac:dyDescent="0.35">
      <c r="A30" s="68" t="s">
        <v>406</v>
      </c>
      <c r="B30" s="104">
        <v>19.791740999999998</v>
      </c>
      <c r="C30" s="104">
        <v>21.222944522275963</v>
      </c>
      <c r="D30" s="104">
        <v>22.277387739487192</v>
      </c>
      <c r="G30" s="164"/>
      <c r="H30" s="161"/>
      <c r="I30" s="161"/>
      <c r="J30" s="161"/>
    </row>
    <row r="31" spans="1:10" x14ac:dyDescent="0.35">
      <c r="A31" s="68" t="s">
        <v>407</v>
      </c>
      <c r="B31" s="104">
        <v>600</v>
      </c>
      <c r="C31" s="104">
        <v>600</v>
      </c>
      <c r="D31" s="104">
        <v>600</v>
      </c>
      <c r="G31" s="164"/>
      <c r="H31" s="161"/>
      <c r="I31" s="161"/>
      <c r="J31" s="161"/>
    </row>
    <row r="32" spans="1:10" x14ac:dyDescent="0.35">
      <c r="A32" s="56" t="s">
        <v>146</v>
      </c>
      <c r="B32" s="104">
        <v>5374.6613099099995</v>
      </c>
      <c r="C32" s="104">
        <v>918.26151248226699</v>
      </c>
      <c r="D32" s="104">
        <v>1549.1688195693084</v>
      </c>
      <c r="G32" s="164"/>
      <c r="H32" s="161"/>
      <c r="I32" s="161"/>
      <c r="J32" s="161"/>
    </row>
    <row r="33" spans="1:10" x14ac:dyDescent="0.35">
      <c r="A33" s="56" t="s">
        <v>147</v>
      </c>
      <c r="B33" s="104">
        <v>7327.6010620265706</v>
      </c>
      <c r="C33" s="104">
        <v>7847.4632666188681</v>
      </c>
      <c r="D33" s="104">
        <v>7727.1371750421022</v>
      </c>
      <c r="G33" s="164"/>
      <c r="H33" s="161"/>
      <c r="I33" s="161"/>
      <c r="J33" s="161"/>
    </row>
    <row r="34" spans="1:10" x14ac:dyDescent="0.35">
      <c r="A34" s="56" t="s">
        <v>148</v>
      </c>
      <c r="B34" s="104">
        <v>490.46187712591706</v>
      </c>
      <c r="C34" s="104">
        <v>525.59831164500645</v>
      </c>
      <c r="D34" s="104">
        <v>551.81788455677463</v>
      </c>
      <c r="G34" s="164"/>
      <c r="H34" s="161"/>
      <c r="I34" s="161"/>
      <c r="J34" s="161"/>
    </row>
    <row r="35" spans="1:10" x14ac:dyDescent="0.35">
      <c r="A35" s="56" t="s">
        <v>149</v>
      </c>
      <c r="B35" s="104">
        <v>1447.2040989607831</v>
      </c>
      <c r="C35" s="104">
        <v>1551.8560143170364</v>
      </c>
      <c r="D35" s="104">
        <v>1628.9586070636515</v>
      </c>
      <c r="G35" s="164"/>
      <c r="H35" s="161"/>
      <c r="I35" s="161"/>
      <c r="J35" s="161"/>
    </row>
    <row r="36" spans="1:10" x14ac:dyDescent="0.35">
      <c r="A36" s="56" t="s">
        <v>150</v>
      </c>
      <c r="B36" s="104">
        <v>66.608958999999999</v>
      </c>
      <c r="C36" s="104">
        <v>71.781409863973295</v>
      </c>
      <c r="D36" s="104">
        <v>74.91960175163868</v>
      </c>
      <c r="G36" s="164"/>
      <c r="H36" s="161"/>
      <c r="I36" s="161"/>
      <c r="J36" s="161"/>
    </row>
    <row r="37" spans="1:10" x14ac:dyDescent="0.35">
      <c r="A37" s="56" t="s">
        <v>151</v>
      </c>
      <c r="B37" s="104">
        <v>1043.5119810000001</v>
      </c>
      <c r="C37" s="104">
        <v>1118.9716397912287</v>
      </c>
      <c r="D37" s="104">
        <v>1174.5667554732752</v>
      </c>
      <c r="G37" s="164"/>
      <c r="H37" s="161"/>
      <c r="I37" s="161"/>
      <c r="J37" s="161"/>
    </row>
    <row r="38" spans="1:10" x14ac:dyDescent="0.35">
      <c r="A38" s="56" t="s">
        <v>152</v>
      </c>
      <c r="B38" s="104">
        <v>64640.354711061023</v>
      </c>
      <c r="C38" s="104">
        <v>66075.742385312857</v>
      </c>
      <c r="D38" s="104">
        <v>70387.156672250538</v>
      </c>
      <c r="G38" s="164"/>
      <c r="H38" s="161"/>
      <c r="I38" s="161"/>
      <c r="J38" s="161"/>
    </row>
    <row r="39" spans="1:10" x14ac:dyDescent="0.35">
      <c r="A39" s="68" t="s">
        <v>408</v>
      </c>
      <c r="B39" s="104">
        <v>5156.9275670000006</v>
      </c>
      <c r="C39" s="104">
        <v>2400</v>
      </c>
      <c r="D39" s="104">
        <v>2601.5000421795139</v>
      </c>
      <c r="G39" s="164"/>
      <c r="H39" s="161"/>
      <c r="I39" s="161"/>
      <c r="J39" s="161"/>
    </row>
    <row r="40" spans="1:10" x14ac:dyDescent="0.35">
      <c r="A40" s="68" t="s">
        <v>409</v>
      </c>
      <c r="B40" s="104">
        <v>59483.427144061017</v>
      </c>
      <c r="C40" s="104">
        <v>63675.742385312871</v>
      </c>
      <c r="D40" s="104">
        <v>67785.656630071026</v>
      </c>
      <c r="G40" s="164"/>
      <c r="H40" s="161"/>
      <c r="I40" s="161"/>
      <c r="J40" s="161"/>
    </row>
    <row r="41" spans="1:10" x14ac:dyDescent="0.35">
      <c r="A41" s="56" t="s">
        <v>305</v>
      </c>
      <c r="B41" s="104">
        <v>859.54466515889203</v>
      </c>
      <c r="C41" s="104">
        <v>563.57303776208471</v>
      </c>
      <c r="D41" s="104">
        <v>462.98987708353457</v>
      </c>
      <c r="G41" s="164"/>
      <c r="H41" s="161"/>
      <c r="I41" s="161"/>
      <c r="J41" s="161"/>
    </row>
    <row r="42" spans="1:10" x14ac:dyDescent="0.35">
      <c r="A42" s="56" t="s">
        <v>306</v>
      </c>
      <c r="B42" s="104">
        <v>17571.31462358822</v>
      </c>
      <c r="C42" s="104">
        <v>17746.513682824298</v>
      </c>
      <c r="D42" s="104">
        <v>15217.34343124131</v>
      </c>
      <c r="G42" s="164"/>
      <c r="H42" s="161"/>
      <c r="I42" s="161"/>
      <c r="J42" s="161"/>
    </row>
    <row r="43" spans="1:10" x14ac:dyDescent="0.35">
      <c r="A43" s="68" t="s">
        <v>410</v>
      </c>
      <c r="B43" s="104">
        <v>5927.8177909999995</v>
      </c>
      <c r="C43" s="104">
        <v>5514.2000000000007</v>
      </c>
      <c r="D43" s="104">
        <v>5691</v>
      </c>
      <c r="G43" s="164"/>
      <c r="H43" s="161"/>
      <c r="I43" s="161"/>
      <c r="J43" s="161"/>
    </row>
    <row r="44" spans="1:10" x14ac:dyDescent="0.35">
      <c r="A44" s="68" t="s">
        <v>411</v>
      </c>
      <c r="B44" s="104">
        <v>3134.1388908499998</v>
      </c>
      <c r="C44" s="104">
        <v>3502.2383167200001</v>
      </c>
      <c r="D44" s="104">
        <v>3868.572444648913</v>
      </c>
      <c r="G44" s="164"/>
      <c r="H44" s="161"/>
      <c r="I44" s="161"/>
      <c r="J44" s="161"/>
    </row>
    <row r="45" spans="1:10" x14ac:dyDescent="0.35">
      <c r="A45" s="68" t="s">
        <v>412</v>
      </c>
      <c r="B45" s="104">
        <v>609.30365073822009</v>
      </c>
      <c r="C45" s="104">
        <v>630.07536610429577</v>
      </c>
      <c r="D45" s="104">
        <v>657.77098659239664</v>
      </c>
      <c r="G45" s="164"/>
      <c r="H45" s="161"/>
      <c r="I45" s="161"/>
      <c r="J45" s="161"/>
    </row>
    <row r="46" spans="1:10" x14ac:dyDescent="0.35">
      <c r="A46" s="68" t="s">
        <v>413</v>
      </c>
      <c r="B46" s="104">
        <v>7900.0542910000004</v>
      </c>
      <c r="C46" s="104">
        <v>8100</v>
      </c>
      <c r="D46" s="104">
        <v>5000</v>
      </c>
      <c r="G46" s="164"/>
      <c r="H46" s="161"/>
      <c r="I46" s="161"/>
      <c r="J46" s="161"/>
    </row>
    <row r="47" spans="1:10" x14ac:dyDescent="0.35">
      <c r="A47" s="56" t="s">
        <v>153</v>
      </c>
      <c r="B47" s="104">
        <v>6809.7776022145799</v>
      </c>
      <c r="C47" s="104">
        <v>7272.2042462317349</v>
      </c>
      <c r="D47" s="104">
        <v>7715.2149298263521</v>
      </c>
      <c r="G47" s="160"/>
      <c r="H47" s="161"/>
      <c r="I47" s="161"/>
      <c r="J47" s="161"/>
    </row>
    <row r="48" spans="1:10" x14ac:dyDescent="0.35">
      <c r="A48" s="56" t="s">
        <v>154</v>
      </c>
      <c r="B48" s="104">
        <v>12570.483136000001</v>
      </c>
      <c r="C48" s="104">
        <v>12292.537168999999</v>
      </c>
      <c r="D48" s="104">
        <v>13799.902118631326</v>
      </c>
      <c r="G48" s="162"/>
      <c r="H48" s="163"/>
      <c r="I48" s="163"/>
      <c r="J48" s="163"/>
    </row>
    <row r="49" spans="1:10" x14ac:dyDescent="0.35">
      <c r="A49" s="3" t="s">
        <v>132</v>
      </c>
      <c r="B49" s="92">
        <v>152107.39877514087</v>
      </c>
      <c r="C49" s="92">
        <v>151538.38215207704</v>
      </c>
      <c r="D49" s="92">
        <v>154588.05792007392</v>
      </c>
      <c r="G49" s="160"/>
      <c r="H49" s="160"/>
      <c r="I49" s="160"/>
      <c r="J49" s="160"/>
    </row>
    <row r="50" spans="1:10" x14ac:dyDescent="0.35">
      <c r="A50" s="3" t="s">
        <v>155</v>
      </c>
      <c r="B50" s="105">
        <v>3.0694055243209978E-2</v>
      </c>
      <c r="C50" s="105">
        <v>2.8517072356549704E-2</v>
      </c>
      <c r="D50" s="105">
        <v>2.8430930288621405E-2</v>
      </c>
    </row>
    <row r="51" spans="1:10" x14ac:dyDescent="0.35">
      <c r="A51" s="64"/>
      <c r="B51" s="64"/>
      <c r="C51" s="64"/>
      <c r="D51" s="64"/>
    </row>
    <row r="52" spans="1:10" x14ac:dyDescent="0.35">
      <c r="A52" s="99"/>
      <c r="B52" s="99"/>
      <c r="C52" s="99"/>
      <c r="D52" s="9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43C3-BFE6-414A-B228-845E81621296}">
  <sheetPr codeName="Sheet10"/>
  <dimension ref="A1:U84"/>
  <sheetViews>
    <sheetView topLeftCell="A2" workbookViewId="0">
      <selection activeCell="B28" sqref="B28"/>
    </sheetView>
  </sheetViews>
  <sheetFormatPr defaultColWidth="9.15234375" defaultRowHeight="12" x14ac:dyDescent="0.35"/>
  <cols>
    <col min="1" max="1" width="41.84375" style="4" customWidth="1"/>
    <col min="2" max="3" width="10.53515625" style="4" customWidth="1"/>
    <col min="4" max="16384" width="9.15234375" style="4"/>
  </cols>
  <sheetData>
    <row r="1" spans="1:21" ht="9" hidden="1" customHeight="1" x14ac:dyDescent="0.35"/>
    <row r="2" spans="1:21" x14ac:dyDescent="0.35">
      <c r="A2" s="78"/>
      <c r="B2" s="78"/>
      <c r="C2" s="78"/>
      <c r="D2" s="78"/>
      <c r="E2" s="78"/>
    </row>
    <row r="3" spans="1:21" ht="26.15" x14ac:dyDescent="0.35">
      <c r="A3" s="62" t="s">
        <v>39</v>
      </c>
      <c r="B3" s="63" t="s">
        <v>376</v>
      </c>
      <c r="C3" s="63" t="s">
        <v>414</v>
      </c>
      <c r="D3" s="63" t="s">
        <v>60</v>
      </c>
      <c r="E3" s="63" t="s">
        <v>61</v>
      </c>
    </row>
    <row r="4" spans="1:21" x14ac:dyDescent="0.35">
      <c r="A4" s="64"/>
      <c r="B4" s="64"/>
      <c r="C4" s="64"/>
      <c r="D4" s="64"/>
      <c r="E4" s="64"/>
    </row>
    <row r="5" spans="1:21" x14ac:dyDescent="0.35">
      <c r="A5" s="56" t="s">
        <v>62</v>
      </c>
      <c r="B5" s="57">
        <v>691271.89999999979</v>
      </c>
      <c r="C5" s="57">
        <v>707718.4</v>
      </c>
      <c r="D5" s="57">
        <v>16446.500000000233</v>
      </c>
      <c r="E5" s="58">
        <v>2.3791651302476291</v>
      </c>
    </row>
    <row r="6" spans="1:21" x14ac:dyDescent="0.35">
      <c r="A6" s="56" t="s">
        <v>63</v>
      </c>
      <c r="B6" s="57">
        <v>553626.70000000019</v>
      </c>
      <c r="C6" s="57">
        <v>567757.9</v>
      </c>
      <c r="D6" s="57">
        <v>14131.199999999837</v>
      </c>
      <c r="E6" s="58">
        <v>2.5524780506431144</v>
      </c>
    </row>
    <row r="7" spans="1:21" x14ac:dyDescent="0.35">
      <c r="A7" s="56" t="s">
        <v>64</v>
      </c>
      <c r="B7" s="57">
        <v>57523.099999999991</v>
      </c>
      <c r="C7" s="57">
        <v>42367.199999999997</v>
      </c>
      <c r="D7" s="57">
        <v>-15155.899999999994</v>
      </c>
      <c r="E7" s="58">
        <v>-26.347502133925328</v>
      </c>
    </row>
    <row r="8" spans="1:21" x14ac:dyDescent="0.35">
      <c r="A8" s="56" t="s">
        <v>65</v>
      </c>
      <c r="B8" s="57">
        <v>87358.399999999994</v>
      </c>
      <c r="C8" s="57">
        <v>78827.900000000009</v>
      </c>
      <c r="D8" s="57">
        <v>-8530.4999999999854</v>
      </c>
      <c r="E8" s="58">
        <v>-9.7649453286690058</v>
      </c>
    </row>
    <row r="9" spans="1:21" x14ac:dyDescent="0.35">
      <c r="A9" s="3" t="s">
        <v>66</v>
      </c>
      <c r="B9" s="89">
        <v>1389780.1</v>
      </c>
      <c r="C9" s="89">
        <v>1396671.4</v>
      </c>
      <c r="D9" s="89">
        <v>6891.2999999998137</v>
      </c>
      <c r="E9" s="98">
        <v>0.49585542345871314</v>
      </c>
    </row>
    <row r="10" spans="1:21" x14ac:dyDescent="0.35">
      <c r="A10" s="56" t="s">
        <v>8</v>
      </c>
      <c r="B10" s="57">
        <v>129369</v>
      </c>
      <c r="C10" s="57">
        <v>136085</v>
      </c>
      <c r="D10" s="57">
        <v>6716</v>
      </c>
      <c r="E10" s="58">
        <v>5.1913518694586713</v>
      </c>
    </row>
    <row r="11" spans="1:21" x14ac:dyDescent="0.35">
      <c r="A11" s="56" t="s">
        <v>67</v>
      </c>
      <c r="B11" s="57">
        <v>166044.69999999995</v>
      </c>
      <c r="C11" s="57">
        <v>172428.69999999998</v>
      </c>
      <c r="D11" s="57">
        <v>6384.0000000000291</v>
      </c>
      <c r="E11" s="58">
        <v>3.8447478299518334</v>
      </c>
    </row>
    <row r="12" spans="1:21" x14ac:dyDescent="0.35">
      <c r="A12" s="3" t="s">
        <v>11</v>
      </c>
      <c r="B12" s="89">
        <v>1685193.8</v>
      </c>
      <c r="C12" s="89">
        <v>1705185.0999999999</v>
      </c>
      <c r="D12" s="89">
        <v>19991.299999999814</v>
      </c>
      <c r="E12" s="98">
        <v>1.1862908586537602</v>
      </c>
    </row>
    <row r="13" spans="1:21" ht="19.5" customHeight="1" x14ac:dyDescent="0.35">
      <c r="A13" s="56" t="s">
        <v>68</v>
      </c>
      <c r="B13" s="57">
        <v>69410</v>
      </c>
      <c r="C13" s="57">
        <v>74227</v>
      </c>
      <c r="D13" s="57">
        <v>4817</v>
      </c>
      <c r="E13" s="58">
        <v>6.9399222014119077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35">
      <c r="A14" s="56" t="s">
        <v>69</v>
      </c>
      <c r="B14" s="57">
        <v>1530083.9</v>
      </c>
      <c r="C14" s="57">
        <v>1560595</v>
      </c>
      <c r="D14" s="57">
        <v>30511.100000000093</v>
      </c>
      <c r="E14" s="58">
        <v>1.9940801939031028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spans="1:21" x14ac:dyDescent="0.35">
      <c r="A15" s="56" t="s">
        <v>70</v>
      </c>
      <c r="B15" s="57">
        <v>85699.90000000014</v>
      </c>
      <c r="C15" s="57">
        <v>70363.09999999986</v>
      </c>
      <c r="D15" s="57">
        <v>-15336.800000000279</v>
      </c>
      <c r="E15" s="58">
        <v>-17.895936868071317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x14ac:dyDescent="0.35">
      <c r="A16" s="3" t="s">
        <v>71</v>
      </c>
      <c r="B16" s="89">
        <v>1685193.8</v>
      </c>
      <c r="C16" s="89">
        <v>1705185.0999999999</v>
      </c>
      <c r="D16" s="89">
        <v>19991.299999999814</v>
      </c>
      <c r="E16" s="98">
        <v>1.1862908586537602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x14ac:dyDescent="0.35">
      <c r="A17" s="64"/>
      <c r="B17" s="64"/>
      <c r="C17" s="64"/>
      <c r="D17" s="64"/>
      <c r="E17" s="6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ht="12.9" x14ac:dyDescent="0.35">
      <c r="A18" s="48" t="s">
        <v>72</v>
      </c>
      <c r="B18" s="78"/>
      <c r="C18" s="78"/>
      <c r="D18" s="78"/>
      <c r="E18" s="78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2" customHeight="1" x14ac:dyDescent="0.35">
      <c r="A19" s="48" t="s">
        <v>307</v>
      </c>
      <c r="B19" s="48"/>
      <c r="C19" s="48"/>
      <c r="D19" s="48"/>
      <c r="E19" s="48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x14ac:dyDescent="0.35">
      <c r="A20" s="48" t="s">
        <v>308</v>
      </c>
      <c r="B20" s="78"/>
      <c r="C20" s="78"/>
      <c r="D20" s="78"/>
      <c r="E20" s="78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spans="1:21" ht="19.5" customHeight="1" x14ac:dyDescent="0.35"/>
    <row r="23" spans="1:21" ht="26.25" customHeight="1" x14ac:dyDescent="0.35"/>
    <row r="24" spans="1:21" x14ac:dyDescent="0.35">
      <c r="A24" s="22"/>
      <c r="B24" s="43"/>
      <c r="C24" s="43"/>
    </row>
    <row r="25" spans="1:21" x14ac:dyDescent="0.35">
      <c r="A25" s="19"/>
      <c r="B25" s="44"/>
      <c r="C25" s="44"/>
    </row>
    <row r="26" spans="1:21" x14ac:dyDescent="0.35">
      <c r="A26" s="19"/>
      <c r="B26" s="44"/>
      <c r="C26" s="44"/>
    </row>
    <row r="27" spans="1:21" x14ac:dyDescent="0.35">
      <c r="A27" s="19"/>
      <c r="B27" s="44"/>
      <c r="C27" s="44"/>
    </row>
    <row r="28" spans="1:21" x14ac:dyDescent="0.35">
      <c r="A28" s="19"/>
      <c r="B28" s="44"/>
      <c r="C28" s="44"/>
    </row>
    <row r="29" spans="1:21" x14ac:dyDescent="0.35">
      <c r="A29" s="19"/>
      <c r="B29" s="44"/>
      <c r="C29" s="44"/>
    </row>
    <row r="30" spans="1:21" x14ac:dyDescent="0.35">
      <c r="A30" s="19"/>
      <c r="B30" s="44"/>
      <c r="C30" s="44"/>
    </row>
    <row r="31" spans="1:21" x14ac:dyDescent="0.35">
      <c r="A31" s="19"/>
      <c r="B31" s="44"/>
      <c r="C31" s="44"/>
    </row>
    <row r="32" spans="1:21" x14ac:dyDescent="0.35">
      <c r="A32" s="19"/>
      <c r="B32" s="44"/>
      <c r="C32" s="44"/>
    </row>
    <row r="33" spans="1:3" ht="19.5" customHeight="1" x14ac:dyDescent="0.35">
      <c r="A33" s="19"/>
      <c r="B33" s="44"/>
      <c r="C33" s="44"/>
    </row>
    <row r="34" spans="1:3" x14ac:dyDescent="0.35">
      <c r="A34" s="19"/>
      <c r="B34" s="44"/>
      <c r="C34" s="44"/>
    </row>
    <row r="35" spans="1:3" x14ac:dyDescent="0.35">
      <c r="A35" s="19"/>
      <c r="B35" s="44"/>
      <c r="C35" s="44"/>
    </row>
    <row r="36" spans="1:3" x14ac:dyDescent="0.35">
      <c r="A36" s="19"/>
      <c r="B36" s="44"/>
      <c r="C36" s="44"/>
    </row>
    <row r="37" spans="1:3" x14ac:dyDescent="0.35">
      <c r="A37" s="19"/>
      <c r="B37" s="44"/>
      <c r="C37" s="44"/>
    </row>
    <row r="38" spans="1:3" x14ac:dyDescent="0.35">
      <c r="A38" s="19"/>
      <c r="B38" s="44"/>
      <c r="C38" s="44"/>
    </row>
    <row r="39" spans="1:3" x14ac:dyDescent="0.35">
      <c r="A39" s="19"/>
      <c r="B39" s="44"/>
      <c r="C39" s="44"/>
    </row>
    <row r="40" spans="1:3" x14ac:dyDescent="0.35">
      <c r="A40" s="19"/>
      <c r="B40" s="44"/>
      <c r="C40" s="44"/>
    </row>
    <row r="41" spans="1:3" x14ac:dyDescent="0.35">
      <c r="A41" s="19"/>
      <c r="B41" s="45"/>
      <c r="C41" s="45"/>
    </row>
    <row r="42" spans="1:3" x14ac:dyDescent="0.35">
      <c r="A42" s="22"/>
      <c r="B42" s="43"/>
      <c r="C42" s="43"/>
    </row>
    <row r="43" spans="1:3" x14ac:dyDescent="0.35">
      <c r="A43" s="19"/>
      <c r="B43" s="44"/>
      <c r="C43" s="44"/>
    </row>
    <row r="44" spans="1:3" x14ac:dyDescent="0.35">
      <c r="A44" s="19"/>
      <c r="B44" s="44"/>
      <c r="C44" s="44"/>
    </row>
    <row r="45" spans="1:3" x14ac:dyDescent="0.35">
      <c r="A45" s="19"/>
      <c r="B45" s="44"/>
      <c r="C45" s="44"/>
    </row>
    <row r="46" spans="1:3" x14ac:dyDescent="0.35">
      <c r="A46" s="19"/>
      <c r="B46" s="44"/>
      <c r="C46" s="44"/>
    </row>
    <row r="47" spans="1:3" x14ac:dyDescent="0.35">
      <c r="A47" s="19"/>
      <c r="B47" s="44"/>
      <c r="C47" s="44"/>
    </row>
    <row r="48" spans="1:3" x14ac:dyDescent="0.35">
      <c r="A48" s="19"/>
      <c r="B48" s="44"/>
      <c r="C48" s="44"/>
    </row>
    <row r="49" spans="1:3" x14ac:dyDescent="0.35">
      <c r="A49" s="19"/>
      <c r="B49" s="44"/>
      <c r="C49" s="44"/>
    </row>
    <row r="50" spans="1:3" x14ac:dyDescent="0.35">
      <c r="A50" s="19"/>
      <c r="B50" s="44"/>
      <c r="C50" s="44"/>
    </row>
    <row r="51" spans="1:3" x14ac:dyDescent="0.35">
      <c r="A51" s="19"/>
      <c r="B51" s="44"/>
      <c r="C51" s="44"/>
    </row>
    <row r="52" spans="1:3" x14ac:dyDescent="0.35">
      <c r="A52" s="19"/>
      <c r="B52" s="44"/>
      <c r="C52" s="44"/>
    </row>
    <row r="53" spans="1:3" x14ac:dyDescent="0.35">
      <c r="A53" s="19"/>
      <c r="B53" s="44"/>
      <c r="C53" s="44"/>
    </row>
    <row r="54" spans="1:3" ht="19.5" customHeight="1" x14ac:dyDescent="0.35">
      <c r="A54" s="19"/>
      <c r="B54" s="44"/>
      <c r="C54" s="44"/>
    </row>
    <row r="55" spans="1:3" x14ac:dyDescent="0.35">
      <c r="A55" s="19"/>
      <c r="B55" s="44"/>
      <c r="C55" s="44"/>
    </row>
    <row r="56" spans="1:3" x14ac:dyDescent="0.35">
      <c r="A56" s="22"/>
      <c r="B56" s="43"/>
      <c r="C56" s="43"/>
    </row>
    <row r="57" spans="1:3" x14ac:dyDescent="0.35">
      <c r="A57" s="22"/>
      <c r="B57" s="43"/>
      <c r="C57" s="43"/>
    </row>
    <row r="58" spans="1:3" x14ac:dyDescent="0.35">
      <c r="A58" s="22"/>
      <c r="B58" s="43"/>
      <c r="C58" s="43"/>
    </row>
    <row r="59" spans="1:3" x14ac:dyDescent="0.35">
      <c r="A59" s="9"/>
      <c r="B59" s="43"/>
      <c r="C59" s="43"/>
    </row>
    <row r="60" spans="1:3" x14ac:dyDescent="0.35">
      <c r="A60" s="7"/>
      <c r="B60" s="7"/>
      <c r="C60" s="7"/>
    </row>
    <row r="61" spans="1:3" x14ac:dyDescent="0.35">
      <c r="A61" s="46"/>
    </row>
    <row r="68" ht="19.5" customHeight="1" x14ac:dyDescent="0.35"/>
    <row r="69" ht="19.5" customHeight="1" x14ac:dyDescent="0.35"/>
    <row r="70" ht="19.5" customHeight="1" x14ac:dyDescent="0.35"/>
    <row r="71" ht="19.5" customHeight="1" x14ac:dyDescent="0.35"/>
    <row r="72" ht="4" customHeight="1" x14ac:dyDescent="0.35"/>
    <row r="84" ht="3" customHeight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8197-60E0-4E52-B9D0-E5E9DE8CD0A2}">
  <sheetPr codeName="Sheet11"/>
  <dimension ref="A1:M99"/>
  <sheetViews>
    <sheetView workbookViewId="0">
      <selection activeCell="F51" sqref="F51"/>
    </sheetView>
  </sheetViews>
  <sheetFormatPr defaultColWidth="9.15234375" defaultRowHeight="14.6" x14ac:dyDescent="0.4"/>
  <cols>
    <col min="1" max="1" width="58.53515625" style="55" customWidth="1"/>
    <col min="2" max="2" width="9.3828125" style="55" customWidth="1"/>
    <col min="3" max="3" width="10.3828125" style="55" customWidth="1"/>
    <col min="4" max="8" width="10.53515625" style="55" customWidth="1"/>
    <col min="9" max="9" width="10.53515625" style="55" hidden="1" customWidth="1"/>
    <col min="10" max="10" width="9.15234375" style="55" hidden="1" customWidth="1"/>
    <col min="11" max="11" width="9.15234375" hidden="1" customWidth="1"/>
    <col min="12" max="16384" width="9.15234375" style="55"/>
  </cols>
  <sheetData>
    <row r="1" spans="1:13" ht="3.75" customHeight="1" x14ac:dyDescent="0.4"/>
    <row r="2" spans="1:13" ht="24" x14ac:dyDescent="0.35">
      <c r="A2" s="62" t="s">
        <v>337</v>
      </c>
      <c r="B2" s="63" t="s">
        <v>376</v>
      </c>
      <c r="C2" s="63" t="s">
        <v>386</v>
      </c>
      <c r="D2" s="129"/>
      <c r="K2" s="55"/>
    </row>
    <row r="3" spans="1:13" ht="4" customHeight="1" x14ac:dyDescent="0.35">
      <c r="A3" s="64"/>
      <c r="B3" s="64"/>
      <c r="C3" s="64"/>
      <c r="K3" s="55"/>
    </row>
    <row r="4" spans="1:13" ht="19.5" hidden="1" customHeight="1" x14ac:dyDescent="0.35">
      <c r="A4" s="125" t="s">
        <v>415</v>
      </c>
      <c r="B4" s="165">
        <f>+SUM(B5:C12)</f>
        <v>17824</v>
      </c>
      <c r="C4" s="165">
        <f>+SUM(C5:J12)</f>
        <v>8912</v>
      </c>
      <c r="D4" s="165"/>
      <c r="E4" s="165"/>
      <c r="F4" s="165"/>
      <c r="G4" s="165"/>
      <c r="H4" s="165"/>
      <c r="I4" s="165"/>
      <c r="K4" s="55"/>
    </row>
    <row r="5" spans="1:13" ht="12" hidden="1" x14ac:dyDescent="0.35">
      <c r="A5" s="59" t="s">
        <v>416</v>
      </c>
      <c r="B5" s="166">
        <f>3200+945</f>
        <v>4145</v>
      </c>
      <c r="C5" s="166">
        <f>3200+945</f>
        <v>4145</v>
      </c>
      <c r="D5" s="166"/>
      <c r="E5" s="166"/>
      <c r="F5" s="166"/>
      <c r="G5" s="166"/>
      <c r="H5" s="166"/>
      <c r="I5" s="166"/>
      <c r="K5" s="55"/>
    </row>
    <row r="6" spans="1:13" ht="12" hidden="1" x14ac:dyDescent="0.35">
      <c r="A6" s="59" t="s">
        <v>417</v>
      </c>
      <c r="B6" s="166">
        <v>1350</v>
      </c>
      <c r="C6" s="166">
        <v>1350</v>
      </c>
      <c r="D6" s="166"/>
      <c r="E6" s="166"/>
      <c r="F6" s="166"/>
      <c r="G6" s="166"/>
      <c r="H6" s="166"/>
      <c r="I6" s="166"/>
      <c r="K6" s="55"/>
    </row>
    <row r="7" spans="1:13" ht="12" hidden="1" x14ac:dyDescent="0.35">
      <c r="A7" s="59" t="s">
        <v>418</v>
      </c>
      <c r="B7" s="166">
        <v>1080</v>
      </c>
      <c r="C7" s="166">
        <v>1080</v>
      </c>
      <c r="D7" s="166"/>
      <c r="E7" s="166"/>
      <c r="F7" s="166"/>
      <c r="G7" s="166"/>
      <c r="H7" s="166"/>
      <c r="I7" s="166"/>
      <c r="K7" s="55"/>
    </row>
    <row r="8" spans="1:13" ht="12" hidden="1" x14ac:dyDescent="0.35">
      <c r="A8" s="59" t="s">
        <v>419</v>
      </c>
      <c r="B8" s="166">
        <v>977</v>
      </c>
      <c r="C8" s="166">
        <v>977</v>
      </c>
      <c r="D8" s="166"/>
      <c r="E8" s="166"/>
      <c r="F8" s="166"/>
      <c r="G8" s="166"/>
      <c r="H8" s="166"/>
      <c r="I8" s="166"/>
      <c r="K8" s="55"/>
    </row>
    <row r="9" spans="1:13" ht="12" hidden="1" x14ac:dyDescent="0.35">
      <c r="A9" s="59" t="s">
        <v>420</v>
      </c>
      <c r="B9" s="166">
        <v>510</v>
      </c>
      <c r="C9" s="166">
        <v>510</v>
      </c>
      <c r="D9" s="166"/>
      <c r="E9" s="166"/>
      <c r="F9" s="166"/>
      <c r="G9" s="166"/>
      <c r="H9" s="166"/>
      <c r="I9" s="166"/>
      <c r="J9" s="169"/>
      <c r="K9" s="169"/>
    </row>
    <row r="10" spans="1:13" ht="12" hidden="1" x14ac:dyDescent="0.35">
      <c r="A10" s="59" t="s">
        <v>421</v>
      </c>
      <c r="B10" s="166">
        <v>400</v>
      </c>
      <c r="C10" s="166">
        <v>400</v>
      </c>
      <c r="D10" s="166"/>
      <c r="E10" s="166"/>
      <c r="F10" s="166"/>
      <c r="G10" s="166"/>
      <c r="H10" s="166"/>
      <c r="I10" s="166"/>
      <c r="K10" s="55"/>
    </row>
    <row r="11" spans="1:13" ht="12" hidden="1" x14ac:dyDescent="0.35">
      <c r="A11" s="59" t="s">
        <v>422</v>
      </c>
      <c r="B11" s="166">
        <v>350</v>
      </c>
      <c r="C11" s="166">
        <v>350</v>
      </c>
      <c r="D11" s="166"/>
      <c r="E11" s="166"/>
      <c r="F11" s="166"/>
      <c r="G11" s="166"/>
      <c r="H11" s="166"/>
      <c r="I11" s="166"/>
      <c r="K11" s="55"/>
    </row>
    <row r="12" spans="1:13" ht="12" hidden="1" x14ac:dyDescent="0.35">
      <c r="A12" s="59" t="s">
        <v>423</v>
      </c>
      <c r="B12" s="166">
        <v>100</v>
      </c>
      <c r="C12" s="166">
        <v>100</v>
      </c>
      <c r="D12" s="166"/>
      <c r="E12" s="166"/>
      <c r="F12" s="166"/>
      <c r="G12" s="166"/>
      <c r="H12" s="166"/>
      <c r="I12" s="166"/>
      <c r="K12" s="55"/>
    </row>
    <row r="13" spans="1:13" ht="14.15" customHeight="1" x14ac:dyDescent="0.35">
      <c r="A13" s="167" t="s">
        <v>123</v>
      </c>
      <c r="B13" s="130"/>
      <c r="C13" s="130"/>
      <c r="D13" s="130"/>
      <c r="E13" s="130"/>
      <c r="F13" s="130"/>
      <c r="G13" s="130"/>
      <c r="H13" s="130"/>
      <c r="I13" s="130"/>
      <c r="K13" s="165"/>
    </row>
    <row r="14" spans="1:13" ht="12" customHeight="1" x14ac:dyDescent="0.35">
      <c r="A14" s="68" t="s">
        <v>338</v>
      </c>
      <c r="B14" s="130">
        <v>34725.299999999996</v>
      </c>
      <c r="C14" s="130">
        <v>32860</v>
      </c>
      <c r="D14" s="130"/>
      <c r="H14" s="166"/>
      <c r="I14" s="130"/>
      <c r="K14" s="166"/>
      <c r="L14" s="169"/>
    </row>
    <row r="15" spans="1:13" ht="12" customHeight="1" x14ac:dyDescent="0.35">
      <c r="A15" s="68" t="s">
        <v>111</v>
      </c>
      <c r="B15" s="130">
        <v>6906.8</v>
      </c>
      <c r="C15" s="130">
        <v>5064.5</v>
      </c>
      <c r="D15" s="130"/>
      <c r="H15" s="69"/>
      <c r="I15" s="130"/>
      <c r="K15" s="69"/>
      <c r="M15" s="166"/>
    </row>
    <row r="16" spans="1:13" ht="12" customHeight="1" x14ac:dyDescent="0.35">
      <c r="A16" s="167" t="s">
        <v>339</v>
      </c>
      <c r="B16" s="130"/>
      <c r="C16" s="130"/>
      <c r="D16" s="130"/>
      <c r="I16" s="130"/>
      <c r="K16" s="55"/>
      <c r="M16" s="166"/>
    </row>
    <row r="17" spans="1:13" ht="12" customHeight="1" x14ac:dyDescent="0.35">
      <c r="A17" s="68" t="s">
        <v>340</v>
      </c>
      <c r="B17" s="130">
        <v>14741.3</v>
      </c>
      <c r="C17" s="130">
        <v>13000</v>
      </c>
      <c r="D17" s="130"/>
      <c r="I17" s="130"/>
      <c r="K17" s="55"/>
      <c r="M17" s="166"/>
    </row>
    <row r="18" spans="1:13" ht="12" customHeight="1" x14ac:dyDescent="0.4">
      <c r="A18" s="68" t="s">
        <v>342</v>
      </c>
      <c r="B18" s="130">
        <v>6633.7000000000007</v>
      </c>
      <c r="C18" s="130">
        <v>6522.1</v>
      </c>
      <c r="D18" s="130"/>
      <c r="H18" s="166"/>
      <c r="I18" s="130"/>
      <c r="M18" s="166"/>
    </row>
    <row r="19" spans="1:13" ht="12" customHeight="1" x14ac:dyDescent="0.35">
      <c r="A19" s="68" t="s">
        <v>341</v>
      </c>
      <c r="B19" s="130">
        <v>6113.3</v>
      </c>
      <c r="C19" s="130">
        <v>2780.2</v>
      </c>
      <c r="D19" s="130"/>
      <c r="I19" s="130"/>
      <c r="K19" s="55"/>
      <c r="M19" s="166"/>
    </row>
    <row r="20" spans="1:13" ht="12" customHeight="1" x14ac:dyDescent="0.4">
      <c r="A20" s="167" t="s">
        <v>119</v>
      </c>
      <c r="B20" s="130"/>
      <c r="C20" s="130"/>
      <c r="D20" s="130"/>
      <c r="H20" s="69"/>
      <c r="I20" s="130"/>
      <c r="M20" s="166"/>
    </row>
    <row r="21" spans="1:13" ht="12" customHeight="1" x14ac:dyDescent="0.4">
      <c r="A21" s="68" t="s">
        <v>343</v>
      </c>
      <c r="B21" s="130">
        <v>21610</v>
      </c>
      <c r="C21" s="130">
        <v>11970</v>
      </c>
      <c r="D21" s="130"/>
      <c r="I21" s="130"/>
      <c r="M21" s="166"/>
    </row>
    <row r="22" spans="1:13" ht="12" customHeight="1" x14ac:dyDescent="0.4">
      <c r="A22" s="68" t="s">
        <v>344</v>
      </c>
      <c r="B22" s="130">
        <v>3030</v>
      </c>
      <c r="C22" s="130">
        <v>3100</v>
      </c>
      <c r="D22" s="130"/>
      <c r="I22" s="130"/>
      <c r="M22" s="166"/>
    </row>
    <row r="23" spans="1:13" ht="12" customHeight="1" x14ac:dyDescent="0.4">
      <c r="A23" s="167" t="s">
        <v>347</v>
      </c>
      <c r="B23" s="130"/>
      <c r="C23" s="130"/>
      <c r="D23" s="130"/>
      <c r="I23" s="130"/>
      <c r="M23" s="166"/>
    </row>
    <row r="24" spans="1:13" ht="12" customHeight="1" x14ac:dyDescent="0.4">
      <c r="A24" s="68" t="s">
        <v>348</v>
      </c>
      <c r="B24" s="130">
        <v>8900</v>
      </c>
      <c r="C24" s="130">
        <v>5900</v>
      </c>
      <c r="D24" s="130"/>
      <c r="I24" s="130"/>
      <c r="M24" s="166"/>
    </row>
    <row r="25" spans="1:13" ht="12" customHeight="1" x14ac:dyDescent="0.4">
      <c r="A25" s="68" t="s">
        <v>349</v>
      </c>
      <c r="B25" s="130">
        <v>500</v>
      </c>
      <c r="C25" s="130">
        <v>1300</v>
      </c>
      <c r="D25" s="130"/>
      <c r="H25" s="166"/>
      <c r="I25" s="130"/>
      <c r="M25" s="166"/>
    </row>
    <row r="26" spans="1:13" ht="12" customHeight="1" x14ac:dyDescent="0.4">
      <c r="A26" s="167" t="s">
        <v>117</v>
      </c>
      <c r="B26" s="130"/>
      <c r="C26" s="130"/>
      <c r="D26" s="130"/>
      <c r="I26" s="130"/>
      <c r="M26" s="166"/>
    </row>
    <row r="27" spans="1:13" ht="12" customHeight="1" x14ac:dyDescent="0.4">
      <c r="A27" s="68" t="s">
        <v>345</v>
      </c>
      <c r="B27" s="130">
        <v>2614.4</v>
      </c>
      <c r="C27" s="130">
        <v>3914.4</v>
      </c>
      <c r="D27" s="130"/>
      <c r="H27" s="166"/>
      <c r="I27" s="130"/>
      <c r="M27" s="166"/>
    </row>
    <row r="28" spans="1:13" ht="12" customHeight="1" x14ac:dyDescent="0.4">
      <c r="A28" s="167" t="s">
        <v>120</v>
      </c>
      <c r="B28" s="130"/>
      <c r="C28" s="130"/>
      <c r="D28" s="130"/>
      <c r="H28" s="69"/>
      <c r="I28" s="130"/>
      <c r="M28" s="166"/>
    </row>
    <row r="29" spans="1:13" ht="12" customHeight="1" x14ac:dyDescent="0.4">
      <c r="A29" s="68" t="s">
        <v>346</v>
      </c>
      <c r="B29" s="130">
        <v>1238</v>
      </c>
      <c r="C29" s="130">
        <v>2422</v>
      </c>
      <c r="D29" s="130"/>
      <c r="I29" s="130"/>
      <c r="M29" s="166"/>
    </row>
    <row r="30" spans="1:13" ht="12" customHeight="1" x14ac:dyDescent="0.4">
      <c r="A30" s="167" t="s">
        <v>350</v>
      </c>
      <c r="B30" s="130"/>
      <c r="C30" s="130"/>
      <c r="D30" s="130"/>
      <c r="H30" s="69"/>
      <c r="I30" s="130"/>
      <c r="M30" s="166"/>
    </row>
    <row r="31" spans="1:13" ht="12" customHeight="1" x14ac:dyDescent="0.4">
      <c r="A31" s="68" t="s">
        <v>351</v>
      </c>
      <c r="B31" s="130">
        <v>515</v>
      </c>
      <c r="C31" s="130">
        <v>1315</v>
      </c>
      <c r="D31" s="130"/>
      <c r="I31" s="130"/>
      <c r="M31" s="166"/>
    </row>
    <row r="32" spans="1:13" ht="14.5" customHeight="1" x14ac:dyDescent="0.35">
      <c r="A32" s="67" t="s">
        <v>352</v>
      </c>
      <c r="B32" s="130">
        <v>37734.800000000017</v>
      </c>
      <c r="C32" s="130">
        <v>31466.000000000015</v>
      </c>
      <c r="D32" s="130"/>
      <c r="I32" s="130"/>
      <c r="J32" s="169"/>
      <c r="K32" s="169"/>
      <c r="M32" s="166"/>
    </row>
    <row r="33" spans="1:13" ht="3" customHeight="1" x14ac:dyDescent="0.4">
      <c r="C33" s="130"/>
      <c r="D33" s="130"/>
      <c r="I33" s="130"/>
      <c r="M33" s="166"/>
    </row>
    <row r="34" spans="1:13" ht="3" customHeight="1" x14ac:dyDescent="0.4">
      <c r="C34" s="130"/>
      <c r="D34" s="130"/>
      <c r="H34" s="166"/>
      <c r="I34" s="130"/>
      <c r="M34" s="166"/>
    </row>
    <row r="35" spans="1:13" ht="13.2" customHeight="1" x14ac:dyDescent="0.35">
      <c r="A35" s="125" t="s">
        <v>353</v>
      </c>
      <c r="B35" s="168">
        <v>145262.6</v>
      </c>
      <c r="C35" s="168">
        <v>121614.2</v>
      </c>
      <c r="D35" s="168"/>
      <c r="H35" s="168"/>
      <c r="I35" s="168"/>
      <c r="J35" s="169"/>
      <c r="K35" s="169"/>
      <c r="M35" s="165"/>
    </row>
    <row r="36" spans="1:13" ht="3" customHeight="1" x14ac:dyDescent="0.4">
      <c r="A36" s="64"/>
      <c r="B36" s="131"/>
      <c r="C36" s="131"/>
      <c r="D36" s="170"/>
      <c r="E36" s="170"/>
      <c r="F36" s="170"/>
      <c r="G36" s="170"/>
      <c r="H36" s="170"/>
      <c r="I36" s="170"/>
    </row>
    <row r="37" spans="1:13" ht="23.5" customHeight="1" x14ac:dyDescent="0.4">
      <c r="A37" s="224" t="s">
        <v>354</v>
      </c>
      <c r="B37" s="224"/>
      <c r="C37" s="224"/>
      <c r="D37" s="147"/>
      <c r="E37" s="147"/>
      <c r="F37" s="147"/>
      <c r="G37" s="147"/>
      <c r="H37" s="147"/>
      <c r="I37" s="147"/>
    </row>
    <row r="38" spans="1:13" x14ac:dyDescent="0.4">
      <c r="A38" s="59"/>
      <c r="B38" s="166"/>
      <c r="C38" s="166"/>
      <c r="D38" s="166"/>
      <c r="E38" s="166"/>
      <c r="F38" s="166"/>
      <c r="G38" s="166"/>
      <c r="H38" s="166"/>
      <c r="I38" s="166"/>
    </row>
    <row r="39" spans="1:13" x14ac:dyDescent="0.4">
      <c r="A39" s="171"/>
    </row>
    <row r="40" spans="1:13" x14ac:dyDescent="0.4">
      <c r="A40" s="172"/>
      <c r="B40" s="166"/>
      <c r="C40" s="166"/>
      <c r="D40" s="166"/>
      <c r="E40" s="166"/>
      <c r="F40" s="166"/>
      <c r="G40" s="166"/>
      <c r="H40" s="166"/>
      <c r="I40" s="166"/>
    </row>
    <row r="41" spans="1:13" x14ac:dyDescent="0.4">
      <c r="A41" s="172"/>
      <c r="B41" s="166"/>
      <c r="C41" s="166"/>
      <c r="D41" s="166"/>
      <c r="E41" s="166"/>
      <c r="F41" s="166"/>
      <c r="G41" s="166"/>
      <c r="H41" s="166"/>
      <c r="I41" s="166"/>
    </row>
    <row r="46" spans="1:13" x14ac:dyDescent="0.4">
      <c r="A46" s="59"/>
      <c r="B46" s="166"/>
      <c r="C46" s="166"/>
      <c r="D46" s="166"/>
      <c r="E46" s="166"/>
      <c r="F46" s="166"/>
      <c r="G46" s="166"/>
      <c r="H46" s="166"/>
      <c r="I46" s="166"/>
    </row>
    <row r="47" spans="1:13" ht="19.5" customHeight="1" x14ac:dyDescent="0.4">
      <c r="A47" s="59"/>
      <c r="B47" s="166"/>
      <c r="C47" s="166"/>
      <c r="D47" s="166"/>
      <c r="E47" s="166"/>
      <c r="F47" s="166"/>
      <c r="G47" s="166"/>
      <c r="H47" s="166"/>
      <c r="I47" s="166"/>
      <c r="J47" s="67"/>
    </row>
    <row r="48" spans="1:13" x14ac:dyDescent="0.4">
      <c r="A48" s="59"/>
      <c r="B48" s="166"/>
      <c r="C48" s="166"/>
      <c r="D48" s="166"/>
      <c r="E48" s="166"/>
      <c r="F48" s="166"/>
      <c r="G48" s="166"/>
      <c r="H48" s="166"/>
      <c r="I48" s="166"/>
    </row>
    <row r="49" spans="1:9" x14ac:dyDescent="0.4">
      <c r="A49" s="59"/>
      <c r="B49" s="166"/>
      <c r="C49" s="166"/>
      <c r="D49" s="166"/>
      <c r="E49" s="166"/>
      <c r="F49" s="166"/>
      <c r="G49" s="166"/>
      <c r="H49" s="166"/>
      <c r="I49" s="166"/>
    </row>
    <row r="50" spans="1:9" x14ac:dyDescent="0.4">
      <c r="A50" s="59"/>
      <c r="B50" s="166"/>
      <c r="C50" s="166"/>
      <c r="D50" s="166"/>
      <c r="E50" s="166"/>
      <c r="F50" s="166"/>
      <c r="G50" s="166"/>
      <c r="H50" s="166"/>
      <c r="I50" s="166"/>
    </row>
    <row r="51" spans="1:9" x14ac:dyDescent="0.4">
      <c r="A51" s="59"/>
      <c r="B51" s="166"/>
      <c r="C51" s="166"/>
      <c r="D51" s="166"/>
      <c r="E51" s="166"/>
      <c r="F51" s="166"/>
      <c r="G51" s="166"/>
      <c r="H51" s="166"/>
      <c r="I51" s="166"/>
    </row>
    <row r="52" spans="1:9" x14ac:dyDescent="0.4">
      <c r="A52" s="59"/>
      <c r="B52" s="166"/>
      <c r="C52" s="173"/>
      <c r="D52" s="166"/>
      <c r="E52" s="166"/>
      <c r="F52" s="166"/>
      <c r="G52" s="166"/>
      <c r="H52" s="166"/>
      <c r="I52" s="166"/>
    </row>
    <row r="53" spans="1:9" x14ac:dyDescent="0.4">
      <c r="A53" s="59"/>
      <c r="B53" s="166"/>
      <c r="C53" s="166"/>
      <c r="D53" s="166"/>
      <c r="E53" s="166"/>
      <c r="F53" s="166"/>
      <c r="G53" s="166"/>
      <c r="H53" s="166"/>
      <c r="I53" s="166"/>
    </row>
    <row r="54" spans="1:9" x14ac:dyDescent="0.4">
      <c r="A54" s="59"/>
      <c r="B54" s="166"/>
      <c r="C54" s="166"/>
      <c r="D54" s="166"/>
      <c r="E54" s="166"/>
      <c r="F54" s="166"/>
      <c r="G54" s="166"/>
      <c r="H54" s="166"/>
      <c r="I54" s="166"/>
    </row>
    <row r="62" spans="1:9" x14ac:dyDescent="0.4">
      <c r="A62" s="125"/>
      <c r="B62" s="165"/>
      <c r="C62" s="165"/>
      <c r="D62" s="165"/>
      <c r="E62" s="165"/>
      <c r="F62" s="165"/>
      <c r="G62" s="165"/>
      <c r="H62" s="165"/>
      <c r="I62" s="165"/>
    </row>
    <row r="63" spans="1:9" x14ac:dyDescent="0.4">
      <c r="A63" s="59"/>
      <c r="B63" s="166"/>
      <c r="C63" s="166"/>
      <c r="D63" s="166"/>
      <c r="E63" s="166"/>
      <c r="F63" s="166"/>
      <c r="G63" s="166"/>
      <c r="H63" s="166"/>
      <c r="I63" s="166"/>
    </row>
    <row r="64" spans="1:9" x14ac:dyDescent="0.4">
      <c r="A64" s="59"/>
      <c r="B64" s="166"/>
      <c r="C64" s="166"/>
      <c r="D64" s="166"/>
      <c r="E64" s="166"/>
      <c r="F64" s="166"/>
      <c r="G64" s="166"/>
      <c r="H64" s="166"/>
      <c r="I64" s="166"/>
    </row>
    <row r="65" spans="1:9" x14ac:dyDescent="0.4">
      <c r="A65" s="59"/>
      <c r="B65" s="166"/>
      <c r="C65" s="166"/>
      <c r="D65" s="166"/>
      <c r="E65" s="166"/>
      <c r="F65" s="166"/>
      <c r="G65" s="166"/>
      <c r="H65" s="166"/>
      <c r="I65" s="166"/>
    </row>
    <row r="66" spans="1:9" x14ac:dyDescent="0.4">
      <c r="A66" s="59"/>
      <c r="B66" s="166"/>
      <c r="C66" s="166"/>
      <c r="D66" s="166"/>
      <c r="E66" s="166"/>
      <c r="F66" s="166"/>
      <c r="G66" s="166"/>
      <c r="H66" s="166"/>
      <c r="I66" s="166"/>
    </row>
    <row r="67" spans="1:9" x14ac:dyDescent="0.4">
      <c r="A67" s="59"/>
      <c r="B67" s="166"/>
      <c r="C67" s="166"/>
      <c r="D67" s="166"/>
      <c r="E67" s="166"/>
      <c r="F67" s="166"/>
      <c r="G67" s="166"/>
      <c r="H67" s="166"/>
      <c r="I67" s="166"/>
    </row>
    <row r="68" spans="1:9" ht="19.5" customHeight="1" x14ac:dyDescent="0.4">
      <c r="A68" s="59"/>
      <c r="B68" s="166"/>
      <c r="C68" s="166"/>
      <c r="D68" s="166"/>
      <c r="E68" s="166"/>
      <c r="F68" s="166"/>
      <c r="G68" s="166"/>
      <c r="H68" s="166"/>
      <c r="I68" s="166"/>
    </row>
    <row r="69" spans="1:9" x14ac:dyDescent="0.4">
      <c r="A69" s="59"/>
      <c r="B69" s="166"/>
      <c r="C69" s="166"/>
      <c r="D69" s="166"/>
      <c r="E69" s="166"/>
      <c r="F69" s="166"/>
      <c r="G69" s="166"/>
      <c r="H69" s="166"/>
      <c r="I69" s="166"/>
    </row>
    <row r="70" spans="1:9" x14ac:dyDescent="0.4">
      <c r="A70" s="59"/>
      <c r="B70" s="166"/>
      <c r="C70" s="166"/>
      <c r="D70" s="166"/>
      <c r="E70" s="166"/>
      <c r="F70" s="166"/>
      <c r="G70" s="166"/>
      <c r="H70" s="166"/>
      <c r="I70" s="166"/>
    </row>
    <row r="71" spans="1:9" x14ac:dyDescent="0.4">
      <c r="A71" s="59"/>
      <c r="B71" s="166"/>
      <c r="C71" s="166"/>
      <c r="D71" s="166"/>
      <c r="E71" s="166"/>
      <c r="F71" s="166"/>
      <c r="G71" s="166"/>
      <c r="H71" s="166"/>
      <c r="I71" s="166"/>
    </row>
    <row r="72" spans="1:9" x14ac:dyDescent="0.4">
      <c r="A72" s="59"/>
      <c r="B72" s="166"/>
      <c r="C72" s="166"/>
      <c r="D72" s="166"/>
      <c r="E72" s="166"/>
      <c r="F72" s="166"/>
      <c r="G72" s="166"/>
      <c r="H72" s="166"/>
      <c r="I72" s="166"/>
    </row>
    <row r="73" spans="1:9" x14ac:dyDescent="0.4">
      <c r="A73" s="59"/>
      <c r="B73" s="166"/>
      <c r="C73" s="166"/>
      <c r="D73" s="166"/>
      <c r="E73" s="166"/>
      <c r="F73" s="166"/>
      <c r="G73" s="166"/>
      <c r="H73" s="166"/>
      <c r="I73" s="166"/>
    </row>
    <row r="74" spans="1:9" x14ac:dyDescent="0.4">
      <c r="A74" s="59"/>
      <c r="B74" s="166"/>
      <c r="C74" s="166"/>
      <c r="D74" s="166"/>
      <c r="E74" s="166"/>
      <c r="F74" s="166"/>
      <c r="G74" s="166"/>
      <c r="H74" s="166"/>
      <c r="I74" s="166"/>
    </row>
    <row r="75" spans="1:9" x14ac:dyDescent="0.4">
      <c r="A75" s="59"/>
      <c r="B75" s="166"/>
      <c r="C75" s="166"/>
      <c r="D75" s="166"/>
      <c r="E75" s="166"/>
      <c r="F75" s="166"/>
      <c r="G75" s="166"/>
      <c r="H75" s="166"/>
      <c r="I75" s="166"/>
    </row>
    <row r="76" spans="1:9" x14ac:dyDescent="0.4">
      <c r="A76" s="59"/>
      <c r="B76" s="166"/>
      <c r="C76" s="166"/>
      <c r="D76" s="166"/>
      <c r="E76" s="166"/>
      <c r="F76" s="166"/>
      <c r="G76" s="166"/>
      <c r="H76" s="166"/>
      <c r="I76" s="166"/>
    </row>
    <row r="77" spans="1:9" x14ac:dyDescent="0.4">
      <c r="A77" s="59"/>
      <c r="B77" s="166"/>
      <c r="C77" s="166"/>
      <c r="D77" s="166"/>
      <c r="E77" s="166"/>
      <c r="F77" s="166"/>
      <c r="G77" s="166"/>
      <c r="H77" s="166"/>
      <c r="I77" s="166"/>
    </row>
    <row r="78" spans="1:9" x14ac:dyDescent="0.4">
      <c r="A78" s="59"/>
      <c r="B78" s="166"/>
      <c r="C78" s="166"/>
      <c r="D78" s="166"/>
      <c r="E78" s="166"/>
      <c r="F78" s="166"/>
      <c r="G78" s="166"/>
      <c r="H78" s="166"/>
      <c r="I78" s="166"/>
    </row>
    <row r="79" spans="1:9" x14ac:dyDescent="0.4">
      <c r="A79" s="59"/>
      <c r="B79" s="169"/>
      <c r="C79" s="169"/>
      <c r="D79" s="169"/>
      <c r="E79" s="169"/>
      <c r="F79" s="169"/>
      <c r="G79" s="169"/>
      <c r="H79" s="169"/>
      <c r="I79" s="169"/>
    </row>
    <row r="80" spans="1:9" x14ac:dyDescent="0.4">
      <c r="A80" s="125"/>
      <c r="B80" s="165"/>
      <c r="C80" s="165"/>
      <c r="D80" s="165"/>
      <c r="E80" s="165"/>
      <c r="F80" s="165"/>
      <c r="G80" s="165"/>
      <c r="H80" s="165"/>
      <c r="I80" s="165"/>
    </row>
    <row r="81" spans="1:9" x14ac:dyDescent="0.4">
      <c r="A81" s="59"/>
      <c r="B81" s="166"/>
      <c r="C81" s="166"/>
      <c r="D81" s="166"/>
      <c r="E81" s="166"/>
      <c r="F81" s="166"/>
      <c r="G81" s="166"/>
      <c r="H81" s="166"/>
      <c r="I81" s="166"/>
    </row>
    <row r="82" spans="1:9" ht="19.5" customHeight="1" x14ac:dyDescent="0.4">
      <c r="A82" s="59"/>
      <c r="B82" s="166"/>
      <c r="C82" s="166"/>
      <c r="D82" s="166"/>
      <c r="E82" s="166"/>
      <c r="F82" s="166"/>
      <c r="G82" s="166"/>
      <c r="H82" s="166"/>
      <c r="I82" s="166"/>
    </row>
    <row r="83" spans="1:9" ht="19.5" customHeight="1" x14ac:dyDescent="0.4">
      <c r="A83" s="59"/>
      <c r="B83" s="166"/>
      <c r="C83" s="166"/>
      <c r="D83" s="166"/>
      <c r="E83" s="166"/>
      <c r="F83" s="166"/>
      <c r="G83" s="166"/>
      <c r="H83" s="166"/>
      <c r="I83" s="166"/>
    </row>
    <row r="84" spans="1:9" ht="19.5" customHeight="1" x14ac:dyDescent="0.4">
      <c r="A84" s="59"/>
      <c r="B84" s="166"/>
      <c r="C84" s="166"/>
      <c r="D84" s="166"/>
      <c r="E84" s="166"/>
      <c r="F84" s="166"/>
      <c r="G84" s="166"/>
      <c r="H84" s="166"/>
      <c r="I84" s="166"/>
    </row>
    <row r="85" spans="1:9" ht="19.5" customHeight="1" x14ac:dyDescent="0.4">
      <c r="A85" s="59"/>
      <c r="B85" s="166"/>
      <c r="C85" s="166"/>
      <c r="D85" s="166"/>
      <c r="E85" s="166"/>
      <c r="F85" s="166"/>
      <c r="G85" s="166"/>
      <c r="H85" s="166"/>
      <c r="I85" s="166"/>
    </row>
    <row r="86" spans="1:9" ht="4" customHeight="1" x14ac:dyDescent="0.4">
      <c r="A86" s="59"/>
      <c r="B86" s="166"/>
      <c r="C86" s="166"/>
      <c r="D86" s="166"/>
      <c r="E86" s="166"/>
      <c r="F86" s="166"/>
      <c r="G86" s="166"/>
      <c r="H86" s="166"/>
      <c r="I86" s="166"/>
    </row>
    <row r="87" spans="1:9" x14ac:dyDescent="0.4">
      <c r="A87" s="59"/>
      <c r="B87" s="166"/>
      <c r="C87" s="166"/>
      <c r="D87" s="166"/>
      <c r="E87" s="166"/>
      <c r="F87" s="166"/>
      <c r="G87" s="166"/>
      <c r="H87" s="166"/>
      <c r="I87" s="166"/>
    </row>
    <row r="88" spans="1:9" x14ac:dyDescent="0.4">
      <c r="A88" s="59"/>
      <c r="B88" s="166"/>
      <c r="C88" s="166"/>
      <c r="D88" s="166"/>
      <c r="E88" s="166"/>
      <c r="F88" s="166"/>
      <c r="G88" s="166"/>
      <c r="H88" s="166"/>
      <c r="I88" s="166"/>
    </row>
    <row r="89" spans="1:9" x14ac:dyDescent="0.4">
      <c r="A89" s="59"/>
      <c r="B89" s="166"/>
      <c r="C89" s="166"/>
      <c r="D89" s="166"/>
      <c r="E89" s="166"/>
      <c r="F89" s="166"/>
      <c r="G89" s="166"/>
      <c r="H89" s="166"/>
      <c r="I89" s="166"/>
    </row>
    <row r="90" spans="1:9" x14ac:dyDescent="0.4">
      <c r="A90" s="59"/>
      <c r="B90" s="166"/>
      <c r="C90" s="166"/>
      <c r="D90" s="166"/>
      <c r="E90" s="166"/>
      <c r="F90" s="166"/>
      <c r="G90" s="166"/>
      <c r="H90" s="166"/>
      <c r="I90" s="166"/>
    </row>
    <row r="91" spans="1:9" x14ac:dyDescent="0.4">
      <c r="A91" s="59"/>
      <c r="B91" s="166"/>
      <c r="C91" s="166"/>
      <c r="D91" s="166"/>
      <c r="E91" s="166"/>
      <c r="F91" s="166"/>
      <c r="G91" s="166"/>
      <c r="H91" s="166"/>
      <c r="I91" s="166"/>
    </row>
    <row r="92" spans="1:9" x14ac:dyDescent="0.4">
      <c r="A92" s="59"/>
      <c r="B92" s="166"/>
      <c r="C92" s="166"/>
      <c r="D92" s="166"/>
      <c r="E92" s="166"/>
      <c r="F92" s="166"/>
      <c r="G92" s="166"/>
      <c r="H92" s="166"/>
      <c r="I92" s="166"/>
    </row>
    <row r="93" spans="1:9" x14ac:dyDescent="0.4">
      <c r="A93" s="59"/>
      <c r="B93" s="166"/>
      <c r="C93" s="166"/>
      <c r="D93" s="166"/>
      <c r="E93" s="166"/>
      <c r="F93" s="166"/>
      <c r="G93" s="166"/>
      <c r="H93" s="166"/>
      <c r="I93" s="166"/>
    </row>
    <row r="94" spans="1:9" x14ac:dyDescent="0.4">
      <c r="A94" s="125"/>
      <c r="B94" s="165"/>
      <c r="C94" s="165"/>
      <c r="D94" s="165"/>
      <c r="E94" s="165"/>
      <c r="F94" s="165"/>
      <c r="G94" s="165"/>
      <c r="H94" s="165"/>
      <c r="I94" s="165"/>
    </row>
    <row r="95" spans="1:9" x14ac:dyDescent="0.4">
      <c r="A95" s="125"/>
      <c r="B95" s="165"/>
      <c r="C95" s="165"/>
      <c r="D95" s="165"/>
      <c r="E95" s="165"/>
      <c r="F95" s="165"/>
      <c r="G95" s="165"/>
      <c r="H95" s="165"/>
      <c r="I95" s="165"/>
    </row>
    <row r="96" spans="1:9" x14ac:dyDescent="0.4">
      <c r="A96" s="125"/>
      <c r="B96" s="165"/>
      <c r="C96" s="165"/>
      <c r="D96" s="165"/>
      <c r="E96" s="165"/>
      <c r="F96" s="165"/>
      <c r="G96" s="165"/>
      <c r="H96" s="165"/>
      <c r="I96" s="165"/>
    </row>
    <row r="97" spans="1:9" x14ac:dyDescent="0.4">
      <c r="A97" s="3"/>
      <c r="B97" s="165"/>
      <c r="C97" s="165"/>
      <c r="D97" s="165"/>
      <c r="E97" s="165"/>
      <c r="F97" s="165"/>
      <c r="G97" s="165"/>
      <c r="H97" s="165"/>
      <c r="I97" s="165"/>
    </row>
    <row r="98" spans="1:9" ht="3" customHeight="1" x14ac:dyDescent="0.4">
      <c r="A98" s="64"/>
      <c r="B98" s="64"/>
      <c r="C98" s="64"/>
    </row>
    <row r="99" spans="1:9" x14ac:dyDescent="0.4">
      <c r="A99" s="174"/>
    </row>
  </sheetData>
  <mergeCells count="1">
    <mergeCell ref="A37:C3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5200-7ED9-4734-A934-3F9DE01BBEA9}">
  <sheetPr codeName="Sheet12"/>
  <dimension ref="A1:B18"/>
  <sheetViews>
    <sheetView workbookViewId="0">
      <selection activeCell="B1" sqref="B1"/>
    </sheetView>
  </sheetViews>
  <sheetFormatPr defaultColWidth="9.15234375" defaultRowHeight="12" x14ac:dyDescent="0.35"/>
  <cols>
    <col min="1" max="1" width="47.3828125" style="4" bestFit="1" customWidth="1"/>
    <col min="2" max="2" width="10.69140625" style="4" customWidth="1"/>
    <col min="3" max="16384" width="9.15234375" style="4"/>
  </cols>
  <sheetData>
    <row r="1" spans="1:2" x14ac:dyDescent="0.35">
      <c r="A1" s="16" t="s">
        <v>424</v>
      </c>
      <c r="B1" s="118">
        <v>2027</v>
      </c>
    </row>
    <row r="3" spans="1:2" x14ac:dyDescent="0.35">
      <c r="A3" s="40" t="s">
        <v>425</v>
      </c>
      <c r="B3" s="41">
        <v>-4.7439999999999998</v>
      </c>
    </row>
    <row r="4" spans="1:2" x14ac:dyDescent="0.35">
      <c r="A4" s="40" t="s">
        <v>426</v>
      </c>
      <c r="B4" s="41">
        <v>-3.2440000000000002</v>
      </c>
    </row>
    <row r="5" spans="1:2" x14ac:dyDescent="0.35">
      <c r="A5" s="40" t="s">
        <v>427</v>
      </c>
      <c r="B5" s="41">
        <v>-36.200000000000003</v>
      </c>
    </row>
    <row r="6" spans="1:2" x14ac:dyDescent="0.35">
      <c r="A6" s="175" t="s">
        <v>343</v>
      </c>
      <c r="B6" s="38">
        <v>-8</v>
      </c>
    </row>
    <row r="7" spans="1:2" x14ac:dyDescent="0.35">
      <c r="A7" s="175" t="s">
        <v>428</v>
      </c>
      <c r="B7" s="38">
        <v>-3.5</v>
      </c>
    </row>
    <row r="8" spans="1:2" x14ac:dyDescent="0.35">
      <c r="A8" s="175" t="s">
        <v>429</v>
      </c>
      <c r="B8" s="38">
        <v>-3.2</v>
      </c>
    </row>
    <row r="9" spans="1:2" x14ac:dyDescent="0.35">
      <c r="A9" s="175" t="s">
        <v>259</v>
      </c>
      <c r="B9" s="38">
        <v>-3</v>
      </c>
    </row>
    <row r="10" spans="1:2" x14ac:dyDescent="0.35">
      <c r="A10" s="175" t="s">
        <v>430</v>
      </c>
      <c r="B10" s="38">
        <v>-2.7</v>
      </c>
    </row>
    <row r="11" spans="1:2" x14ac:dyDescent="0.35">
      <c r="A11" s="175" t="s">
        <v>431</v>
      </c>
      <c r="B11" s="38">
        <v>-2</v>
      </c>
    </row>
    <row r="12" spans="1:2" x14ac:dyDescent="0.35">
      <c r="A12" s="175" t="s">
        <v>111</v>
      </c>
      <c r="B12" s="38">
        <v>-2</v>
      </c>
    </row>
    <row r="13" spans="1:2" x14ac:dyDescent="0.35">
      <c r="A13" s="175" t="s">
        <v>432</v>
      </c>
      <c r="B13" s="38">
        <v>-1.5</v>
      </c>
    </row>
    <row r="14" spans="1:2" x14ac:dyDescent="0.35">
      <c r="A14" s="175" t="s">
        <v>433</v>
      </c>
      <c r="B14" s="38">
        <v>-1.1000000000000001</v>
      </c>
    </row>
    <row r="15" spans="1:2" x14ac:dyDescent="0.35">
      <c r="A15" s="175" t="s">
        <v>434</v>
      </c>
      <c r="B15" s="38">
        <v>-0.8</v>
      </c>
    </row>
    <row r="16" spans="1:2" x14ac:dyDescent="0.35">
      <c r="A16" s="176" t="s">
        <v>435</v>
      </c>
      <c r="B16" s="177">
        <f>B5-SUM(B6:B15)</f>
        <v>-8.4000000000000021</v>
      </c>
    </row>
    <row r="17" spans="1:2" x14ac:dyDescent="0.35">
      <c r="A17" s="40" t="s">
        <v>436</v>
      </c>
      <c r="B17" s="41">
        <f>+B5+B3+B4</f>
        <v>-44.188000000000002</v>
      </c>
    </row>
    <row r="18" spans="1:2" x14ac:dyDescent="0.35">
      <c r="A18" s="42"/>
      <c r="B18" s="4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A197-DA46-4DA3-9F5C-268AD2F92D31}">
  <sheetPr codeName="Sheet13"/>
  <dimension ref="A1:Y30"/>
  <sheetViews>
    <sheetView workbookViewId="0">
      <selection activeCell="A71" sqref="A71"/>
    </sheetView>
  </sheetViews>
  <sheetFormatPr defaultColWidth="9.15234375" defaultRowHeight="12.9" x14ac:dyDescent="0.35"/>
  <cols>
    <col min="1" max="1" width="39.3828125" style="60" customWidth="1"/>
    <col min="2" max="2" width="10.3828125" style="180" bestFit="1" customWidth="1"/>
    <col min="3" max="3" width="10.84375" style="180" customWidth="1"/>
    <col min="4" max="4" width="9.84375" style="180" customWidth="1"/>
    <col min="5" max="7" width="9.15234375" style="60"/>
    <col min="8" max="8" width="11.53515625" style="60" customWidth="1"/>
    <col min="9" max="16384" width="9.15234375" style="60"/>
  </cols>
  <sheetData>
    <row r="1" spans="1:25" x14ac:dyDescent="0.35">
      <c r="A1" s="157"/>
      <c r="B1" s="178"/>
      <c r="C1" s="178"/>
      <c r="D1" s="178"/>
    </row>
    <row r="2" spans="1:25" x14ac:dyDescent="0.35">
      <c r="A2" s="53" t="s">
        <v>39</v>
      </c>
      <c r="B2" s="54" t="s">
        <v>309</v>
      </c>
      <c r="C2" s="54" t="s">
        <v>81</v>
      </c>
      <c r="D2" s="54" t="s">
        <v>310</v>
      </c>
    </row>
    <row r="3" spans="1:25" x14ac:dyDescent="0.35">
      <c r="A3" s="55"/>
      <c r="B3" s="76"/>
      <c r="C3" s="76"/>
      <c r="D3" s="76"/>
    </row>
    <row r="4" spans="1:25" x14ac:dyDescent="0.35">
      <c r="A4" s="56" t="s">
        <v>117</v>
      </c>
      <c r="B4" s="91">
        <v>-609.6</v>
      </c>
      <c r="C4" s="91">
        <v>-2011.3</v>
      </c>
      <c r="D4" s="91">
        <v>-2620.9</v>
      </c>
      <c r="G4" s="148"/>
    </row>
    <row r="5" spans="1:25" x14ac:dyDescent="0.35">
      <c r="A5" s="56" t="s">
        <v>118</v>
      </c>
      <c r="B5" s="91">
        <v>-5288.5</v>
      </c>
      <c r="C5" s="91">
        <v>-5022</v>
      </c>
      <c r="D5" s="91">
        <v>-10310.5</v>
      </c>
      <c r="G5" s="149"/>
      <c r="V5" s="179"/>
      <c r="W5" s="179"/>
      <c r="Y5" s="179"/>
    </row>
    <row r="6" spans="1:25" x14ac:dyDescent="0.35">
      <c r="A6" s="56" t="s">
        <v>119</v>
      </c>
      <c r="B6" s="91">
        <v>-2328.3000000000002</v>
      </c>
      <c r="C6" s="91">
        <v>-8011.5</v>
      </c>
      <c r="D6" s="91">
        <v>-10339.799999999999</v>
      </c>
      <c r="M6" s="179"/>
      <c r="O6" s="179"/>
    </row>
    <row r="7" spans="1:25" x14ac:dyDescent="0.35">
      <c r="A7" s="56" t="s">
        <v>120</v>
      </c>
      <c r="B7" s="91">
        <v>-3716.2</v>
      </c>
      <c r="C7" s="91">
        <v>-25.8</v>
      </c>
      <c r="D7" s="91">
        <v>-3742</v>
      </c>
      <c r="I7" s="179"/>
      <c r="M7" s="179"/>
      <c r="O7" s="179"/>
      <c r="P7" s="179"/>
      <c r="V7" s="179"/>
      <c r="W7" s="179"/>
      <c r="Y7" s="179"/>
    </row>
    <row r="8" spans="1:25" x14ac:dyDescent="0.35">
      <c r="A8" s="56" t="s">
        <v>122</v>
      </c>
      <c r="B8" s="91">
        <v>-1137.4000000000001</v>
      </c>
      <c r="C8" s="91">
        <v>-4122.2</v>
      </c>
      <c r="D8" s="91">
        <v>-5259.6</v>
      </c>
      <c r="H8" s="179"/>
      <c r="M8" s="179"/>
      <c r="O8" s="179"/>
      <c r="P8" s="179"/>
    </row>
    <row r="9" spans="1:25" x14ac:dyDescent="0.35">
      <c r="A9" s="56" t="s">
        <v>123</v>
      </c>
      <c r="B9" s="91">
        <v>-541.29999999999995</v>
      </c>
      <c r="C9" s="91">
        <v>-3198.3</v>
      </c>
      <c r="D9" s="91">
        <v>-3739.6000000000004</v>
      </c>
    </row>
    <row r="10" spans="1:25" x14ac:dyDescent="0.35">
      <c r="A10" s="56" t="s">
        <v>124</v>
      </c>
      <c r="B10" s="91">
        <v>-620</v>
      </c>
      <c r="C10" s="91">
        <v>-52.4</v>
      </c>
      <c r="D10" s="91">
        <v>-672.4</v>
      </c>
      <c r="M10" s="179"/>
      <c r="O10" s="179"/>
      <c r="P10" s="179"/>
    </row>
    <row r="11" spans="1:25" x14ac:dyDescent="0.35">
      <c r="A11" s="56" t="s">
        <v>125</v>
      </c>
      <c r="B11" s="91">
        <v>-510.6</v>
      </c>
      <c r="C11" s="91">
        <v>-3218.6</v>
      </c>
      <c r="D11" s="91">
        <v>-3729.2</v>
      </c>
    </row>
    <row r="12" spans="1:25" x14ac:dyDescent="0.35">
      <c r="A12" s="56" t="s">
        <v>126</v>
      </c>
      <c r="B12" s="91">
        <v>-375.5</v>
      </c>
      <c r="C12" s="91">
        <v>-4.4000000000000004</v>
      </c>
      <c r="D12" s="91">
        <v>-379.9</v>
      </c>
    </row>
    <row r="13" spans="1:25" x14ac:dyDescent="0.35">
      <c r="A13" s="56" t="s">
        <v>121</v>
      </c>
      <c r="B13" s="91">
        <v>-3357.7</v>
      </c>
      <c r="C13" s="91">
        <v>-74.2</v>
      </c>
      <c r="D13" s="91">
        <v>-3431.8999999999996</v>
      </c>
    </row>
    <row r="14" spans="1:25" x14ac:dyDescent="0.35">
      <c r="A14" s="3" t="s">
        <v>77</v>
      </c>
      <c r="B14" s="81">
        <v>-18485.100000000002</v>
      </c>
      <c r="C14" s="81">
        <v>-25740.7</v>
      </c>
      <c r="D14" s="81">
        <v>-44225.799999999996</v>
      </c>
    </row>
    <row r="15" spans="1:25" x14ac:dyDescent="0.35">
      <c r="A15" s="64"/>
      <c r="B15" s="72"/>
      <c r="C15" s="72"/>
      <c r="D15" s="72"/>
    </row>
    <row r="21" spans="8:12" x14ac:dyDescent="0.35">
      <c r="H21" s="179"/>
      <c r="I21" s="179"/>
      <c r="K21" s="179"/>
      <c r="L21" s="179"/>
    </row>
    <row r="22" spans="8:12" x14ac:dyDescent="0.35">
      <c r="H22" s="179"/>
      <c r="I22" s="179"/>
      <c r="J22" s="179"/>
      <c r="L22" s="179"/>
    </row>
    <row r="23" spans="8:12" x14ac:dyDescent="0.35">
      <c r="H23" s="179"/>
      <c r="I23" s="179"/>
      <c r="J23" s="179"/>
      <c r="K23" s="179"/>
      <c r="L23" s="179"/>
    </row>
    <row r="24" spans="8:12" x14ac:dyDescent="0.35">
      <c r="H24" s="179"/>
      <c r="I24" s="179"/>
      <c r="K24" s="179"/>
      <c r="L24" s="179"/>
    </row>
    <row r="25" spans="8:12" x14ac:dyDescent="0.35">
      <c r="H25" s="179"/>
      <c r="I25" s="179"/>
      <c r="J25" s="179"/>
      <c r="L25" s="179"/>
    </row>
    <row r="26" spans="8:12" x14ac:dyDescent="0.35">
      <c r="H26" s="179"/>
      <c r="I26" s="179"/>
      <c r="K26" s="179"/>
      <c r="L26" s="179"/>
    </row>
    <row r="27" spans="8:12" x14ac:dyDescent="0.35">
      <c r="H27" s="179"/>
      <c r="I27" s="179"/>
      <c r="J27" s="179"/>
      <c r="K27" s="179"/>
      <c r="L27" s="179"/>
    </row>
    <row r="28" spans="8:12" x14ac:dyDescent="0.35">
      <c r="H28" s="179"/>
      <c r="I28" s="179"/>
      <c r="K28" s="179"/>
      <c r="L28" s="179"/>
    </row>
    <row r="29" spans="8:12" x14ac:dyDescent="0.35">
      <c r="H29" s="179"/>
      <c r="I29" s="179"/>
      <c r="J29" s="179"/>
      <c r="L29" s="179"/>
    </row>
    <row r="30" spans="8:12" x14ac:dyDescent="0.35">
      <c r="H30" s="179"/>
      <c r="I30" s="179"/>
      <c r="L30" s="17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E31B-36EE-446A-9F28-4308CF95C33A}">
  <sheetPr codeName="Sheet14"/>
  <dimension ref="A2:E51"/>
  <sheetViews>
    <sheetView topLeftCell="A5" workbookViewId="0">
      <selection activeCell="C2" sqref="C2"/>
    </sheetView>
  </sheetViews>
  <sheetFormatPr defaultColWidth="9.15234375" defaultRowHeight="12" x14ac:dyDescent="0.35"/>
  <cols>
    <col min="1" max="1" width="44.69140625" style="55" customWidth="1"/>
    <col min="2" max="2" width="11.3046875" style="55" customWidth="1"/>
    <col min="3" max="3" width="11.53515625" style="55" customWidth="1"/>
    <col min="4" max="6" width="9.15234375" style="55"/>
    <col min="7" max="7" width="9.69140625" style="55" bestFit="1" customWidth="1"/>
    <col min="8" max="10" width="9.15234375" style="55"/>
    <col min="11" max="11" width="27.84375" style="55" bestFit="1" customWidth="1"/>
    <col min="12" max="16384" width="9.15234375" style="55"/>
  </cols>
  <sheetData>
    <row r="2" spans="1:5" ht="25.75" x14ac:dyDescent="0.35">
      <c r="A2" s="62" t="s">
        <v>39</v>
      </c>
      <c r="B2" s="63" t="s">
        <v>376</v>
      </c>
      <c r="C2" s="63" t="s">
        <v>437</v>
      </c>
      <c r="D2" s="63" t="s">
        <v>212</v>
      </c>
      <c r="E2" s="63" t="s">
        <v>213</v>
      </c>
    </row>
    <row r="3" spans="1:5" x14ac:dyDescent="0.35">
      <c r="A3" s="64"/>
      <c r="B3" s="64"/>
      <c r="C3" s="64"/>
      <c r="D3" s="64"/>
      <c r="E3" s="64"/>
    </row>
    <row r="4" spans="1:5" x14ac:dyDescent="0.35">
      <c r="A4" s="56" t="s">
        <v>198</v>
      </c>
      <c r="B4" s="57">
        <v>7005.1999999999989</v>
      </c>
      <c r="C4" s="57">
        <v>6937.4999999999991</v>
      </c>
      <c r="D4" s="57">
        <v>-67.699999999999818</v>
      </c>
      <c r="E4" s="58">
        <v>-0.96642494147204694</v>
      </c>
    </row>
    <row r="5" spans="1:5" x14ac:dyDescent="0.35">
      <c r="A5" s="56" t="s">
        <v>199</v>
      </c>
      <c r="B5" s="57">
        <v>4605.8</v>
      </c>
      <c r="C5" s="57">
        <v>4598.0999999999995</v>
      </c>
      <c r="D5" s="57">
        <v>-7.7000000000007276</v>
      </c>
      <c r="E5" s="58">
        <v>-0.16718051152895755</v>
      </c>
    </row>
    <row r="6" spans="1:5" x14ac:dyDescent="0.35">
      <c r="A6" s="56" t="s">
        <v>186</v>
      </c>
      <c r="B6" s="57">
        <v>3239.1</v>
      </c>
      <c r="C6" s="57">
        <v>4204.3</v>
      </c>
      <c r="D6" s="57">
        <v>965.20000000000027</v>
      </c>
      <c r="E6" s="58">
        <v>29.798400790343006</v>
      </c>
    </row>
    <row r="7" spans="1:5" x14ac:dyDescent="0.35">
      <c r="A7" s="56" t="s">
        <v>159</v>
      </c>
      <c r="B7" s="57">
        <v>23613.599999999999</v>
      </c>
      <c r="C7" s="57">
        <v>25677.4</v>
      </c>
      <c r="D7" s="57">
        <v>2063.8000000000029</v>
      </c>
      <c r="E7" s="58">
        <v>8.7398787139614598</v>
      </c>
    </row>
    <row r="8" spans="1:5" x14ac:dyDescent="0.35">
      <c r="A8" s="56" t="s">
        <v>161</v>
      </c>
      <c r="B8" s="57">
        <v>30383.7</v>
      </c>
      <c r="C8" s="57">
        <v>30512.600000000006</v>
      </c>
      <c r="D8" s="57">
        <v>128.90000000000509</v>
      </c>
      <c r="E8" s="58">
        <v>0.42424062902149862</v>
      </c>
    </row>
    <row r="9" spans="1:5" x14ac:dyDescent="0.35">
      <c r="A9" s="56" t="s">
        <v>200</v>
      </c>
      <c r="B9" s="57">
        <v>3558.9</v>
      </c>
      <c r="C9" s="57">
        <v>3295.4999999999995</v>
      </c>
      <c r="D9" s="57">
        <v>-263.40000000000055</v>
      </c>
      <c r="E9" s="58">
        <v>-7.4011632807890235</v>
      </c>
    </row>
    <row r="10" spans="1:5" x14ac:dyDescent="0.35">
      <c r="A10" s="56" t="s">
        <v>163</v>
      </c>
      <c r="B10" s="57">
        <v>34260.699999999997</v>
      </c>
      <c r="C10" s="57">
        <v>30586.6</v>
      </c>
      <c r="D10" s="57">
        <v>-3674.0999999999985</v>
      </c>
      <c r="E10" s="58">
        <v>-10.723949014468468</v>
      </c>
    </row>
    <row r="11" spans="1:5" x14ac:dyDescent="0.35">
      <c r="A11" s="56" t="s">
        <v>164</v>
      </c>
      <c r="B11" s="57">
        <v>5419.8</v>
      </c>
      <c r="C11" s="57">
        <v>3130.8999999999996</v>
      </c>
      <c r="D11" s="57">
        <v>-2288.9000000000005</v>
      </c>
      <c r="E11" s="58">
        <v>-42.232185689508846</v>
      </c>
    </row>
    <row r="12" spans="1:5" x14ac:dyDescent="0.35">
      <c r="A12" s="56" t="s">
        <v>166</v>
      </c>
      <c r="B12" s="57">
        <v>50305.200000000012</v>
      </c>
      <c r="C12" s="57">
        <v>50171.30000000001</v>
      </c>
      <c r="D12" s="57">
        <v>-133.90000000000146</v>
      </c>
      <c r="E12" s="58">
        <v>-0.26617526617526904</v>
      </c>
    </row>
    <row r="13" spans="1:5" x14ac:dyDescent="0.35">
      <c r="A13" s="56" t="s">
        <v>187</v>
      </c>
      <c r="B13" s="57">
        <v>24006.5</v>
      </c>
      <c r="C13" s="57">
        <v>22899.8</v>
      </c>
      <c r="D13" s="57">
        <v>-1106.7000000000007</v>
      </c>
      <c r="E13" s="58">
        <v>-4.6100014579384778</v>
      </c>
    </row>
    <row r="14" spans="1:5" x14ac:dyDescent="0.35">
      <c r="A14" s="56" t="s">
        <v>168</v>
      </c>
      <c r="B14" s="57">
        <v>76231.60000000002</v>
      </c>
      <c r="C14" s="57">
        <v>72982.2</v>
      </c>
      <c r="D14" s="57">
        <v>-3249.4000000000233</v>
      </c>
      <c r="E14" s="58">
        <v>-4.2625367957645155</v>
      </c>
    </row>
    <row r="15" spans="1:5" x14ac:dyDescent="0.35">
      <c r="A15" s="56" t="s">
        <v>169</v>
      </c>
      <c r="B15" s="57">
        <v>25913.299999999992</v>
      </c>
      <c r="C15" s="57">
        <v>27079.799999999992</v>
      </c>
      <c r="D15" s="57">
        <v>1166.5</v>
      </c>
      <c r="E15" s="58">
        <v>4.5015493974136849</v>
      </c>
    </row>
    <row r="16" spans="1:5" x14ac:dyDescent="0.35">
      <c r="A16" s="56" t="s">
        <v>170</v>
      </c>
      <c r="B16" s="57">
        <v>8964.1</v>
      </c>
      <c r="C16" s="57">
        <v>7532.6</v>
      </c>
      <c r="D16" s="57">
        <v>-1431.5</v>
      </c>
      <c r="E16" s="58">
        <v>-15.969255139947123</v>
      </c>
    </row>
    <row r="17" spans="1:5" x14ac:dyDescent="0.35">
      <c r="A17" s="56" t="s">
        <v>171</v>
      </c>
      <c r="B17" s="57">
        <v>2482.8000000000002</v>
      </c>
      <c r="C17" s="57">
        <v>2632</v>
      </c>
      <c r="D17" s="57">
        <v>149.19999999999982</v>
      </c>
      <c r="E17" s="58">
        <v>6.0093442887062913</v>
      </c>
    </row>
    <row r="18" spans="1:5" x14ac:dyDescent="0.35">
      <c r="A18" s="56" t="s">
        <v>188</v>
      </c>
      <c r="B18" s="57">
        <v>11945.1</v>
      </c>
      <c r="C18" s="57">
        <v>8665.1</v>
      </c>
      <c r="D18" s="57">
        <v>-3280</v>
      </c>
      <c r="E18" s="58">
        <v>-27.458958066487515</v>
      </c>
    </row>
    <row r="19" spans="1:5" x14ac:dyDescent="0.35">
      <c r="A19" s="56" t="s">
        <v>201</v>
      </c>
      <c r="B19" s="57">
        <v>4848.8999999999996</v>
      </c>
      <c r="C19" s="57">
        <v>4829.7</v>
      </c>
      <c r="D19" s="57">
        <v>-19.199999999999818</v>
      </c>
      <c r="E19" s="58">
        <v>-0.39596609540307737</v>
      </c>
    </row>
    <row r="20" spans="1:5" x14ac:dyDescent="0.35">
      <c r="A20" s="56" t="s">
        <v>190</v>
      </c>
      <c r="B20" s="57">
        <v>40424.400000000016</v>
      </c>
      <c r="C20" s="57">
        <v>39404.900000000009</v>
      </c>
      <c r="D20" s="57">
        <v>-1019.5000000000073</v>
      </c>
      <c r="E20" s="58">
        <v>-2.5219916683983112</v>
      </c>
    </row>
    <row r="21" spans="1:5" x14ac:dyDescent="0.35">
      <c r="A21" s="56" t="s">
        <v>172</v>
      </c>
      <c r="B21" s="57">
        <v>24466.799999999996</v>
      </c>
      <c r="C21" s="57">
        <v>25207.3</v>
      </c>
      <c r="D21" s="57">
        <v>740.50000000000364</v>
      </c>
      <c r="E21" s="58">
        <v>3.026550264031274</v>
      </c>
    </row>
    <row r="22" spans="1:5" x14ac:dyDescent="0.35">
      <c r="A22" s="56" t="s">
        <v>173</v>
      </c>
      <c r="B22" s="57">
        <v>7526.6</v>
      </c>
      <c r="C22" s="57">
        <v>8131.5999999999995</v>
      </c>
      <c r="D22" s="57">
        <v>604.99999999999909</v>
      </c>
      <c r="E22" s="58">
        <v>8.0381579996279733</v>
      </c>
    </row>
    <row r="23" spans="1:5" x14ac:dyDescent="0.35">
      <c r="A23" s="56" t="s">
        <v>174</v>
      </c>
      <c r="B23" s="57">
        <v>53361.3</v>
      </c>
      <c r="C23" s="57">
        <v>53350.399999999994</v>
      </c>
      <c r="D23" s="57">
        <v>-10.900000000008731</v>
      </c>
      <c r="E23" s="58">
        <v>-2.0426788702690397E-2</v>
      </c>
    </row>
    <row r="24" spans="1:5" x14ac:dyDescent="0.35">
      <c r="A24" s="56" t="s">
        <v>176</v>
      </c>
      <c r="B24" s="57">
        <v>73365.900000000009</v>
      </c>
      <c r="C24" s="57">
        <v>73638.299999999988</v>
      </c>
      <c r="D24" s="57">
        <v>272.39999999997963</v>
      </c>
      <c r="E24" s="58">
        <v>0.37128965909227529</v>
      </c>
    </row>
    <row r="25" spans="1:5" x14ac:dyDescent="0.35">
      <c r="A25" s="56" t="s">
        <v>202</v>
      </c>
      <c r="B25" s="57">
        <v>7142</v>
      </c>
      <c r="C25" s="57">
        <v>6904.4999999999991</v>
      </c>
      <c r="D25" s="57">
        <v>-237.50000000000091</v>
      </c>
      <c r="E25" s="58">
        <v>-3.3253990478857589</v>
      </c>
    </row>
    <row r="26" spans="1:5" x14ac:dyDescent="0.35">
      <c r="A26" s="56" t="s">
        <v>177</v>
      </c>
      <c r="B26" s="57">
        <v>192567.09999999989</v>
      </c>
      <c r="C26" s="57">
        <v>188126.49999999994</v>
      </c>
      <c r="D26" s="57">
        <v>-4440.5999999999476</v>
      </c>
      <c r="E26" s="58">
        <v>-2.3060013886068544</v>
      </c>
    </row>
    <row r="27" spans="1:5" x14ac:dyDescent="0.35">
      <c r="A27" s="56" t="s">
        <v>179</v>
      </c>
      <c r="B27" s="57">
        <v>104233.90000000001</v>
      </c>
      <c r="C27" s="57">
        <v>110427.20000000003</v>
      </c>
      <c r="D27" s="57">
        <v>6193.3000000000175</v>
      </c>
      <c r="E27" s="58">
        <v>5.9417329678732322</v>
      </c>
    </row>
    <row r="28" spans="1:5" x14ac:dyDescent="0.35">
      <c r="A28" s="56" t="s">
        <v>180</v>
      </c>
      <c r="B28" s="57">
        <v>91795.999999999985</v>
      </c>
      <c r="C28" s="57">
        <v>95118.2</v>
      </c>
      <c r="D28" s="57">
        <v>3322.2000000000116</v>
      </c>
      <c r="E28" s="58">
        <v>3.6191119438755637</v>
      </c>
    </row>
    <row r="29" spans="1:5" x14ac:dyDescent="0.35">
      <c r="A29" s="56" t="s">
        <v>203</v>
      </c>
      <c r="B29" s="57">
        <v>44593</v>
      </c>
      <c r="C29" s="57">
        <v>47030.400000000001</v>
      </c>
      <c r="D29" s="57">
        <v>2437.4000000000015</v>
      </c>
      <c r="E29" s="58">
        <v>5.4658802951135863</v>
      </c>
    </row>
    <row r="30" spans="1:5" x14ac:dyDescent="0.35">
      <c r="A30" s="56" t="s">
        <v>204</v>
      </c>
      <c r="B30" s="57">
        <v>141293.59999999998</v>
      </c>
      <c r="C30" s="57">
        <v>143442.9</v>
      </c>
      <c r="D30" s="57">
        <v>2149.3000000000175</v>
      </c>
      <c r="E30" s="58">
        <v>1.5211587786000342</v>
      </c>
    </row>
    <row r="31" spans="1:5" x14ac:dyDescent="0.35">
      <c r="A31" s="56" t="s">
        <v>205</v>
      </c>
      <c r="B31" s="57">
        <v>125790.09999999999</v>
      </c>
      <c r="C31" s="57">
        <v>130536.7</v>
      </c>
      <c r="D31" s="57">
        <v>4746.6000000000058</v>
      </c>
      <c r="E31" s="58">
        <v>3.7734289105422496</v>
      </c>
    </row>
    <row r="32" spans="1:5" x14ac:dyDescent="0.35">
      <c r="A32" s="56" t="s">
        <v>181</v>
      </c>
      <c r="B32" s="57">
        <v>82148.3</v>
      </c>
      <c r="C32" s="57">
        <v>88520.60000000002</v>
      </c>
      <c r="D32" s="57">
        <v>6372.3000000000175</v>
      </c>
      <c r="E32" s="58">
        <v>7.7570686185837285</v>
      </c>
    </row>
    <row r="33" spans="1:5" x14ac:dyDescent="0.35">
      <c r="A33" s="56" t="s">
        <v>192</v>
      </c>
      <c r="B33" s="57">
        <v>10077.4</v>
      </c>
      <c r="C33" s="57">
        <v>10024.199999999999</v>
      </c>
      <c r="D33" s="57">
        <v>-53.200000000000728</v>
      </c>
      <c r="E33" s="58">
        <v>-0.52791394605752207</v>
      </c>
    </row>
    <row r="34" spans="1:5" x14ac:dyDescent="0.35">
      <c r="A34" s="56" t="s">
        <v>206</v>
      </c>
      <c r="B34" s="57">
        <v>25913.100000000002</v>
      </c>
      <c r="C34" s="57">
        <v>21919.7</v>
      </c>
      <c r="D34" s="57">
        <v>-3993.4000000000015</v>
      </c>
      <c r="E34" s="58">
        <v>-15.410738198054268</v>
      </c>
    </row>
    <row r="35" spans="1:5" x14ac:dyDescent="0.35">
      <c r="A35" s="56" t="s">
        <v>193</v>
      </c>
      <c r="B35" s="57">
        <v>14493.5</v>
      </c>
      <c r="C35" s="57">
        <v>14060.899999999998</v>
      </c>
      <c r="D35" s="57">
        <v>-432.60000000000218</v>
      </c>
      <c r="E35" s="58">
        <v>-2.9847862835064145</v>
      </c>
    </row>
    <row r="36" spans="1:5" x14ac:dyDescent="0.35">
      <c r="A36" s="56" t="s">
        <v>207</v>
      </c>
      <c r="B36" s="57">
        <v>17430.3</v>
      </c>
      <c r="C36" s="57">
        <v>18386.7</v>
      </c>
      <c r="D36" s="57">
        <v>956.40000000000146</v>
      </c>
      <c r="E36" s="58">
        <v>5.4869967814667646</v>
      </c>
    </row>
    <row r="37" spans="1:5" x14ac:dyDescent="0.35">
      <c r="A37" s="56" t="s">
        <v>182</v>
      </c>
      <c r="B37" s="57">
        <v>16372.499999999998</v>
      </c>
      <c r="C37" s="57">
        <v>16705</v>
      </c>
      <c r="D37" s="57">
        <v>332.50000000000182</v>
      </c>
      <c r="E37" s="58">
        <v>2.0308444037257711</v>
      </c>
    </row>
    <row r="38" spans="1:5" s="87" customFormat="1" x14ac:dyDescent="0.35">
      <c r="A38" s="3" t="s">
        <v>438</v>
      </c>
      <c r="B38" s="89">
        <v>1389780.1</v>
      </c>
      <c r="C38" s="89">
        <v>1396671.3999999997</v>
      </c>
      <c r="D38" s="89">
        <v>6891.3000000000702</v>
      </c>
      <c r="E38" s="98">
        <v>0.49585542345872335</v>
      </c>
    </row>
    <row r="39" spans="1:5" x14ac:dyDescent="0.35">
      <c r="A39" s="64"/>
      <c r="B39" s="64"/>
      <c r="C39" s="64"/>
      <c r="D39" s="64"/>
      <c r="E39" s="64"/>
    </row>
    <row r="40" spans="1:5" ht="13.75" x14ac:dyDescent="0.35">
      <c r="A40" s="55" t="s">
        <v>439</v>
      </c>
      <c r="B40" s="57">
        <v>166044.70000000001</v>
      </c>
      <c r="C40" s="57">
        <v>172429</v>
      </c>
      <c r="D40" s="57">
        <v>6384.2999999999884</v>
      </c>
      <c r="E40" s="58">
        <v>3.8449285041919365</v>
      </c>
    </row>
    <row r="41" spans="1:5" ht="13.75" x14ac:dyDescent="0.35">
      <c r="A41" s="55" t="s">
        <v>440</v>
      </c>
      <c r="B41" s="57">
        <v>-82825.606004197674</v>
      </c>
      <c r="C41" s="57">
        <v>-80178.253416015345</v>
      </c>
      <c r="D41" s="57">
        <v>2647.3525881823298</v>
      </c>
      <c r="E41" s="58">
        <v>-3.1962972755649499</v>
      </c>
    </row>
    <row r="42" spans="1:5" x14ac:dyDescent="0.35">
      <c r="A42" s="56" t="s">
        <v>441</v>
      </c>
      <c r="B42" s="106">
        <v>0</v>
      </c>
      <c r="C42" s="57">
        <v>59896.7</v>
      </c>
      <c r="D42" s="106">
        <v>0</v>
      </c>
      <c r="E42" s="106">
        <v>0</v>
      </c>
    </row>
    <row r="43" spans="1:5" x14ac:dyDescent="0.35">
      <c r="A43" s="3" t="s">
        <v>210</v>
      </c>
      <c r="B43" s="89">
        <v>1472999.1939958024</v>
      </c>
      <c r="C43" s="89">
        <v>1548818.8465839843</v>
      </c>
      <c r="D43" s="89">
        <v>75819.652588181896</v>
      </c>
      <c r="E43" s="98">
        <v>5.1472976290303363</v>
      </c>
    </row>
    <row r="44" spans="1:5" x14ac:dyDescent="0.35">
      <c r="A44" s="56" t="s">
        <v>8</v>
      </c>
      <c r="B44" s="57">
        <v>129369</v>
      </c>
      <c r="C44" s="57">
        <v>136085</v>
      </c>
      <c r="D44" s="57">
        <v>6716</v>
      </c>
      <c r="E44" s="58">
        <v>5.1913518694586802</v>
      </c>
    </row>
    <row r="45" spans="1:5" ht="13.75" x14ac:dyDescent="0.35">
      <c r="A45" s="55" t="s">
        <v>442</v>
      </c>
      <c r="B45" s="57">
        <v>18554.028371674085</v>
      </c>
      <c r="C45" s="57">
        <v>18864</v>
      </c>
      <c r="D45" s="57">
        <v>309.97162832591493</v>
      </c>
      <c r="E45" s="57">
        <v>1.6706432808906335</v>
      </c>
    </row>
    <row r="46" spans="1:5" s="87" customFormat="1" x14ac:dyDescent="0.35">
      <c r="A46" s="3" t="s">
        <v>211</v>
      </c>
      <c r="B46" s="89">
        <v>1620922.2223674764</v>
      </c>
      <c r="C46" s="89">
        <v>1703767.8465839843</v>
      </c>
      <c r="D46" s="89">
        <v>82845.624216507887</v>
      </c>
      <c r="E46" s="98">
        <v>5.1110178559650903</v>
      </c>
    </row>
    <row r="47" spans="1:5" x14ac:dyDescent="0.35">
      <c r="A47" s="64"/>
      <c r="B47" s="64"/>
      <c r="C47" s="64"/>
      <c r="D47" s="64"/>
      <c r="E47" s="64"/>
    </row>
    <row r="48" spans="1:5" s="174" customFormat="1" ht="12.45" x14ac:dyDescent="0.4">
      <c r="A48" s="225" t="s">
        <v>443</v>
      </c>
      <c r="B48" s="225"/>
      <c r="C48" s="225"/>
      <c r="D48" s="225"/>
      <c r="E48" s="225"/>
    </row>
    <row r="49" spans="1:5" s="174" customFormat="1" x14ac:dyDescent="0.35">
      <c r="A49" s="225" t="s">
        <v>444</v>
      </c>
      <c r="B49" s="225"/>
      <c r="C49" s="225"/>
      <c r="D49" s="225"/>
      <c r="E49" s="225"/>
    </row>
    <row r="50" spans="1:5" x14ac:dyDescent="0.35">
      <c r="A50" s="225" t="s">
        <v>445</v>
      </c>
      <c r="B50" s="225"/>
      <c r="C50" s="225"/>
      <c r="D50" s="225"/>
      <c r="E50" s="225"/>
    </row>
    <row r="51" spans="1:5" x14ac:dyDescent="0.35">
      <c r="A51" s="225" t="s">
        <v>446</v>
      </c>
      <c r="B51" s="225"/>
      <c r="C51" s="225"/>
      <c r="D51" s="225"/>
      <c r="E51" s="225"/>
    </row>
  </sheetData>
  <mergeCells count="4">
    <mergeCell ref="A48:E48"/>
    <mergeCell ref="A50:E50"/>
    <mergeCell ref="A51:E51"/>
    <mergeCell ref="A49:E4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5223-1F64-46DA-B931-14645BC351F7}">
  <sheetPr codeName="Sheet15"/>
  <dimension ref="A2:J53"/>
  <sheetViews>
    <sheetView topLeftCell="A2" workbookViewId="0">
      <selection activeCell="D2" sqref="D2"/>
    </sheetView>
  </sheetViews>
  <sheetFormatPr defaultColWidth="9.15234375" defaultRowHeight="12" x14ac:dyDescent="0.35"/>
  <cols>
    <col min="1" max="1" width="46.84375" style="55" customWidth="1"/>
    <col min="2" max="3" width="12" style="55" customWidth="1"/>
    <col min="4" max="4" width="12.3046875" style="55" customWidth="1"/>
    <col min="5" max="5" width="7.84375" style="55" bestFit="1" customWidth="1"/>
    <col min="6" max="7" width="9.15234375" style="55"/>
    <col min="8" max="8" width="13.53515625" style="55" bestFit="1" customWidth="1"/>
    <col min="9" max="16384" width="9.15234375" style="55"/>
  </cols>
  <sheetData>
    <row r="2" spans="1:10" ht="37.299999999999997" x14ac:dyDescent="0.35">
      <c r="A2" s="62" t="s">
        <v>39</v>
      </c>
      <c r="B2" s="63" t="s">
        <v>447</v>
      </c>
      <c r="C2" s="63" t="s">
        <v>448</v>
      </c>
      <c r="D2" s="63" t="s">
        <v>197</v>
      </c>
      <c r="E2" s="63" t="s">
        <v>449</v>
      </c>
      <c r="I2" s="63"/>
      <c r="J2" s="63"/>
    </row>
    <row r="3" spans="1:10" x14ac:dyDescent="0.35">
      <c r="A3" s="64"/>
      <c r="B3" s="64"/>
      <c r="C3" s="64"/>
      <c r="D3" s="64"/>
      <c r="E3" s="64"/>
    </row>
    <row r="4" spans="1:10" x14ac:dyDescent="0.35">
      <c r="A4" s="56" t="s">
        <v>198</v>
      </c>
      <c r="B4" s="57">
        <v>6811.2</v>
      </c>
      <c r="C4" s="57">
        <v>6937.4999999999991</v>
      </c>
      <c r="D4" s="57">
        <v>126.29999999999927</v>
      </c>
      <c r="E4" s="58">
        <v>1.8542988019732087</v>
      </c>
      <c r="H4" s="56"/>
      <c r="I4" s="57"/>
      <c r="J4" s="57"/>
    </row>
    <row r="5" spans="1:10" x14ac:dyDescent="0.35">
      <c r="A5" s="56" t="s">
        <v>199</v>
      </c>
      <c r="B5" s="57">
        <v>4545.1000000000004</v>
      </c>
      <c r="C5" s="57">
        <v>4598.0999999999995</v>
      </c>
      <c r="D5" s="57">
        <v>52.999999999999091</v>
      </c>
      <c r="E5" s="58">
        <v>1.1660909550944787</v>
      </c>
      <c r="H5" s="57"/>
      <c r="I5" s="57"/>
      <c r="J5" s="57"/>
    </row>
    <row r="6" spans="1:10" x14ac:dyDescent="0.35">
      <c r="A6" s="56" t="s">
        <v>186</v>
      </c>
      <c r="B6" s="57">
        <v>3946.5</v>
      </c>
      <c r="C6" s="57">
        <v>4204.3</v>
      </c>
      <c r="D6" s="57">
        <v>257.80000000000018</v>
      </c>
      <c r="E6" s="58">
        <v>6.5323704548333916</v>
      </c>
      <c r="H6" s="57"/>
      <c r="I6" s="57"/>
      <c r="J6" s="57"/>
    </row>
    <row r="7" spans="1:10" x14ac:dyDescent="0.35">
      <c r="A7" s="56" t="s">
        <v>159</v>
      </c>
      <c r="B7" s="57">
        <v>25896.1</v>
      </c>
      <c r="C7" s="57">
        <v>25677.4</v>
      </c>
      <c r="D7" s="57">
        <v>-218.69999999999709</v>
      </c>
      <c r="E7" s="58">
        <v>-0.84452871281774922</v>
      </c>
      <c r="H7" s="57"/>
      <c r="I7" s="57"/>
      <c r="J7" s="57"/>
    </row>
    <row r="8" spans="1:10" x14ac:dyDescent="0.35">
      <c r="A8" s="56" t="s">
        <v>161</v>
      </c>
      <c r="B8" s="57">
        <v>30583.5</v>
      </c>
      <c r="C8" s="57">
        <v>30512.600000000006</v>
      </c>
      <c r="D8" s="57">
        <v>-70.899999999994179</v>
      </c>
      <c r="E8" s="58">
        <v>-0.23182434973104682</v>
      </c>
      <c r="H8" s="57"/>
      <c r="I8" s="57"/>
      <c r="J8" s="57"/>
    </row>
    <row r="9" spans="1:10" x14ac:dyDescent="0.35">
      <c r="A9" s="56" t="s">
        <v>200</v>
      </c>
      <c r="B9" s="57">
        <v>3330.6</v>
      </c>
      <c r="C9" s="57">
        <v>3295.4999999999995</v>
      </c>
      <c r="D9" s="57">
        <v>-35.100000000000364</v>
      </c>
      <c r="E9" s="58">
        <v>-1.0538641686182793</v>
      </c>
      <c r="H9" s="57"/>
      <c r="I9" s="57"/>
      <c r="J9" s="57"/>
    </row>
    <row r="10" spans="1:10" x14ac:dyDescent="0.35">
      <c r="A10" s="56" t="s">
        <v>163</v>
      </c>
      <c r="B10" s="57">
        <v>34114.699999999997</v>
      </c>
      <c r="C10" s="57">
        <v>30586.6</v>
      </c>
      <c r="D10" s="57">
        <v>-3528.0999999999985</v>
      </c>
      <c r="E10" s="58">
        <v>-10.341876082744383</v>
      </c>
      <c r="H10" s="57"/>
      <c r="I10" s="57"/>
      <c r="J10" s="57"/>
    </row>
    <row r="11" spans="1:10" x14ac:dyDescent="0.35">
      <c r="A11" s="56" t="s">
        <v>164</v>
      </c>
      <c r="B11" s="57">
        <v>4244.6000000000004</v>
      </c>
      <c r="C11" s="57">
        <v>3130.8999999999996</v>
      </c>
      <c r="D11" s="57">
        <v>-1113.7000000000007</v>
      </c>
      <c r="E11" s="58">
        <v>-26.238043631908791</v>
      </c>
      <c r="H11" s="57"/>
      <c r="I11" s="57"/>
      <c r="J11" s="57"/>
    </row>
    <row r="12" spans="1:10" x14ac:dyDescent="0.35">
      <c r="A12" s="56" t="s">
        <v>166</v>
      </c>
      <c r="B12" s="57">
        <v>52253.899999999994</v>
      </c>
      <c r="C12" s="57">
        <v>50171.30000000001</v>
      </c>
      <c r="D12" s="57">
        <v>-2082.599999999984</v>
      </c>
      <c r="E12" s="58">
        <v>-3.9855398353041305</v>
      </c>
      <c r="H12" s="57"/>
      <c r="I12" s="57"/>
      <c r="J12" s="57"/>
    </row>
    <row r="13" spans="1:10" x14ac:dyDescent="0.35">
      <c r="A13" s="56" t="s">
        <v>187</v>
      </c>
      <c r="B13" s="57">
        <v>23099.200000000001</v>
      </c>
      <c r="C13" s="57">
        <v>22899.8</v>
      </c>
      <c r="D13" s="57">
        <v>-199.40000000000146</v>
      </c>
      <c r="E13" s="58">
        <v>-0.86323335873104146</v>
      </c>
      <c r="H13" s="57"/>
      <c r="I13" s="57"/>
      <c r="J13" s="57"/>
    </row>
    <row r="14" spans="1:10" x14ac:dyDescent="0.35">
      <c r="A14" s="56" t="s">
        <v>168</v>
      </c>
      <c r="B14" s="57">
        <v>76310.700000000012</v>
      </c>
      <c r="C14" s="57">
        <v>72982.2</v>
      </c>
      <c r="D14" s="57">
        <v>-3328.5000000000146</v>
      </c>
      <c r="E14" s="58">
        <v>-4.361773643800948</v>
      </c>
      <c r="H14" s="57"/>
      <c r="I14" s="57"/>
      <c r="J14" s="57"/>
    </row>
    <row r="15" spans="1:10" x14ac:dyDescent="0.35">
      <c r="A15" s="56" t="s">
        <v>169</v>
      </c>
      <c r="B15" s="57">
        <v>25871.599999999999</v>
      </c>
      <c r="C15" s="57">
        <v>27079.799999999992</v>
      </c>
      <c r="D15" s="57">
        <v>1208.1999999999935</v>
      </c>
      <c r="E15" s="58">
        <v>4.669985621299011</v>
      </c>
      <c r="H15" s="57"/>
      <c r="I15" s="57"/>
      <c r="J15" s="57"/>
    </row>
    <row r="16" spans="1:10" x14ac:dyDescent="0.35">
      <c r="A16" s="56" t="s">
        <v>170</v>
      </c>
      <c r="B16" s="57">
        <v>8689.1</v>
      </c>
      <c r="C16" s="57">
        <v>7532.6</v>
      </c>
      <c r="D16" s="57">
        <v>-1156.5</v>
      </c>
      <c r="E16" s="58">
        <v>-13.309778918415027</v>
      </c>
      <c r="H16" s="57"/>
      <c r="I16" s="57"/>
      <c r="J16" s="57"/>
    </row>
    <row r="17" spans="1:10" x14ac:dyDescent="0.35">
      <c r="A17" s="56" t="s">
        <v>171</v>
      </c>
      <c r="B17" s="57">
        <v>2386.7000000000003</v>
      </c>
      <c r="C17" s="57">
        <v>2632</v>
      </c>
      <c r="D17" s="57">
        <v>245.29999999999973</v>
      </c>
      <c r="E17" s="58">
        <v>10.277789416348915</v>
      </c>
      <c r="H17" s="57"/>
      <c r="I17" s="57"/>
      <c r="J17" s="57"/>
    </row>
    <row r="18" spans="1:10" x14ac:dyDescent="0.35">
      <c r="A18" s="56" t="s">
        <v>188</v>
      </c>
      <c r="B18" s="57">
        <v>8654.5</v>
      </c>
      <c r="C18" s="57">
        <v>8665.1</v>
      </c>
      <c r="D18" s="57">
        <v>10.600000000000364</v>
      </c>
      <c r="E18" s="58">
        <v>0.12247963487204139</v>
      </c>
      <c r="H18" s="57"/>
      <c r="I18" s="57"/>
      <c r="J18" s="57"/>
    </row>
    <row r="19" spans="1:10" x14ac:dyDescent="0.35">
      <c r="A19" s="56" t="s">
        <v>201</v>
      </c>
      <c r="B19" s="57">
        <v>4807.7</v>
      </c>
      <c r="C19" s="57">
        <v>4829.7</v>
      </c>
      <c r="D19" s="57">
        <v>22</v>
      </c>
      <c r="E19" s="58">
        <v>0.45759926784116889</v>
      </c>
      <c r="H19" s="57"/>
      <c r="I19" s="57"/>
      <c r="J19" s="57"/>
    </row>
    <row r="20" spans="1:10" x14ac:dyDescent="0.35">
      <c r="A20" s="56" t="s">
        <v>190</v>
      </c>
      <c r="B20" s="57">
        <v>38761.5</v>
      </c>
      <c r="C20" s="57">
        <v>39404.900000000009</v>
      </c>
      <c r="D20" s="57">
        <v>643.40000000000873</v>
      </c>
      <c r="E20" s="58">
        <v>1.6598944829276707</v>
      </c>
      <c r="H20" s="57"/>
      <c r="I20" s="57"/>
      <c r="J20" s="57"/>
    </row>
    <row r="21" spans="1:10" x14ac:dyDescent="0.35">
      <c r="A21" s="56" t="s">
        <v>172</v>
      </c>
      <c r="B21" s="57">
        <v>24905.8</v>
      </c>
      <c r="C21" s="57">
        <v>25207.3</v>
      </c>
      <c r="D21" s="57">
        <v>301.5</v>
      </c>
      <c r="E21" s="58">
        <v>1.2105613953376393</v>
      </c>
      <c r="H21" s="57"/>
      <c r="I21" s="57"/>
      <c r="J21" s="57"/>
    </row>
    <row r="22" spans="1:10" x14ac:dyDescent="0.35">
      <c r="A22" s="56" t="s">
        <v>173</v>
      </c>
      <c r="B22" s="57">
        <v>7901.8</v>
      </c>
      <c r="C22" s="57">
        <v>8131.5999999999995</v>
      </c>
      <c r="D22" s="57">
        <v>229.79999999999927</v>
      </c>
      <c r="E22" s="58">
        <v>2.9081981320711714</v>
      </c>
      <c r="H22" s="57"/>
      <c r="I22" s="57"/>
      <c r="J22" s="57"/>
    </row>
    <row r="23" spans="1:10" x14ac:dyDescent="0.35">
      <c r="A23" s="56" t="s">
        <v>174</v>
      </c>
      <c r="B23" s="57">
        <v>53170.5</v>
      </c>
      <c r="C23" s="57">
        <v>53350.399999999994</v>
      </c>
      <c r="D23" s="57">
        <v>179.89999999999418</v>
      </c>
      <c r="E23" s="58">
        <v>0.33834551113869349</v>
      </c>
      <c r="H23" s="57"/>
      <c r="I23" s="57"/>
      <c r="J23" s="57"/>
    </row>
    <row r="24" spans="1:10" x14ac:dyDescent="0.35">
      <c r="A24" s="56" t="s">
        <v>176</v>
      </c>
      <c r="B24" s="57">
        <v>74122.099999999991</v>
      </c>
      <c r="C24" s="57">
        <v>73638.299999999988</v>
      </c>
      <c r="D24" s="57">
        <v>-483.80000000000291</v>
      </c>
      <c r="E24" s="58">
        <v>-0.65270681753485382</v>
      </c>
      <c r="H24" s="57"/>
      <c r="I24" s="57"/>
      <c r="J24" s="57"/>
    </row>
    <row r="25" spans="1:10" x14ac:dyDescent="0.35">
      <c r="A25" s="56" t="s">
        <v>202</v>
      </c>
      <c r="B25" s="57">
        <v>6735.2</v>
      </c>
      <c r="C25" s="57">
        <v>6904.4999999999991</v>
      </c>
      <c r="D25" s="57">
        <v>169.29999999999927</v>
      </c>
      <c r="E25" s="58">
        <v>2.5136595795224981</v>
      </c>
      <c r="H25" s="57"/>
      <c r="I25" s="57"/>
      <c r="J25" s="57"/>
    </row>
    <row r="26" spans="1:10" x14ac:dyDescent="0.35">
      <c r="A26" s="56" t="s">
        <v>177</v>
      </c>
      <c r="B26" s="57">
        <v>197940.7</v>
      </c>
      <c r="C26" s="57">
        <v>188126.49999999994</v>
      </c>
      <c r="D26" s="57">
        <v>-9814.2000000000698</v>
      </c>
      <c r="E26" s="58">
        <v>-4.9581516080321357</v>
      </c>
      <c r="H26" s="57"/>
      <c r="I26" s="57"/>
      <c r="J26" s="57"/>
    </row>
    <row r="27" spans="1:10" x14ac:dyDescent="0.35">
      <c r="A27" s="56" t="s">
        <v>179</v>
      </c>
      <c r="B27" s="57">
        <v>109174.09999999999</v>
      </c>
      <c r="C27" s="57">
        <v>110427.20000000003</v>
      </c>
      <c r="D27" s="57">
        <v>1253.1000000000349</v>
      </c>
      <c r="E27" s="58">
        <v>1.1477997070734158</v>
      </c>
      <c r="H27" s="57"/>
      <c r="I27" s="57"/>
      <c r="J27" s="57"/>
    </row>
    <row r="28" spans="1:10" x14ac:dyDescent="0.35">
      <c r="A28" s="56" t="s">
        <v>180</v>
      </c>
      <c r="B28" s="57">
        <v>94614.399999999994</v>
      </c>
      <c r="C28" s="57">
        <v>95118.2</v>
      </c>
      <c r="D28" s="57">
        <v>503.80000000000291</v>
      </c>
      <c r="E28" s="58">
        <v>0.53247708594041931</v>
      </c>
      <c r="H28" s="57"/>
      <c r="I28" s="57"/>
      <c r="J28" s="57"/>
    </row>
    <row r="29" spans="1:10" x14ac:dyDescent="0.35">
      <c r="A29" s="56" t="s">
        <v>203</v>
      </c>
      <c r="B29" s="57">
        <v>47088.3</v>
      </c>
      <c r="C29" s="57">
        <v>47030.400000000001</v>
      </c>
      <c r="D29" s="57">
        <v>-57.900000000001455</v>
      </c>
      <c r="E29" s="58">
        <v>-0.12296048062895304</v>
      </c>
      <c r="H29" s="57"/>
      <c r="I29" s="57"/>
      <c r="J29" s="57"/>
    </row>
    <row r="30" spans="1:10" x14ac:dyDescent="0.35">
      <c r="A30" s="56" t="s">
        <v>204</v>
      </c>
      <c r="B30" s="57">
        <v>139743.20000000001</v>
      </c>
      <c r="C30" s="57">
        <v>143442.9</v>
      </c>
      <c r="D30" s="57">
        <v>3699.6999999999825</v>
      </c>
      <c r="E30" s="58">
        <v>2.647499126970021</v>
      </c>
      <c r="H30" s="57"/>
      <c r="I30" s="57"/>
      <c r="J30" s="57"/>
    </row>
    <row r="31" spans="1:10" x14ac:dyDescent="0.35">
      <c r="A31" s="56" t="s">
        <v>205</v>
      </c>
      <c r="B31" s="57">
        <v>131336.70000000001</v>
      </c>
      <c r="C31" s="57">
        <v>130536.7</v>
      </c>
      <c r="D31" s="57">
        <v>-800.00000000001455</v>
      </c>
      <c r="E31" s="58">
        <v>-0.60912144130316204</v>
      </c>
      <c r="H31" s="57"/>
      <c r="I31" s="57"/>
      <c r="J31" s="57"/>
    </row>
    <row r="32" spans="1:10" x14ac:dyDescent="0.35">
      <c r="A32" s="56" t="s">
        <v>181</v>
      </c>
      <c r="B32" s="57">
        <v>83488.7</v>
      </c>
      <c r="C32" s="57">
        <v>88520.60000000002</v>
      </c>
      <c r="D32" s="57">
        <v>5031.9000000000233</v>
      </c>
      <c r="E32" s="58">
        <v>6.0270431806939362</v>
      </c>
      <c r="H32" s="57"/>
      <c r="I32" s="57"/>
      <c r="J32" s="57"/>
    </row>
    <row r="33" spans="1:10" x14ac:dyDescent="0.35">
      <c r="A33" s="56" t="s">
        <v>192</v>
      </c>
      <c r="B33" s="57">
        <v>10011.4</v>
      </c>
      <c r="C33" s="57">
        <v>10024.199999999999</v>
      </c>
      <c r="D33" s="57">
        <v>12.799999999999272</v>
      </c>
      <c r="E33" s="58">
        <v>0.12785424615937568</v>
      </c>
      <c r="H33" s="57"/>
      <c r="I33" s="57"/>
      <c r="J33" s="57"/>
    </row>
    <row r="34" spans="1:10" x14ac:dyDescent="0.35">
      <c r="A34" s="56" t="s">
        <v>206</v>
      </c>
      <c r="B34" s="57">
        <v>25784.399999999998</v>
      </c>
      <c r="C34" s="57">
        <v>21919.7</v>
      </c>
      <c r="D34" s="57">
        <v>-3864.6999999999971</v>
      </c>
      <c r="E34" s="58">
        <v>-14.988520190502774</v>
      </c>
      <c r="H34" s="57"/>
      <c r="I34" s="57"/>
      <c r="J34" s="57"/>
    </row>
    <row r="35" spans="1:10" x14ac:dyDescent="0.35">
      <c r="A35" s="56" t="s">
        <v>193</v>
      </c>
      <c r="B35" s="57">
        <v>14054.5</v>
      </c>
      <c r="C35" s="57">
        <v>14060.899999999998</v>
      </c>
      <c r="D35" s="57">
        <v>6.3999999999978172</v>
      </c>
      <c r="E35" s="58">
        <v>4.5537016613872439E-2</v>
      </c>
      <c r="H35" s="57"/>
      <c r="I35" s="57"/>
      <c r="J35" s="57"/>
    </row>
    <row r="36" spans="1:10" x14ac:dyDescent="0.35">
      <c r="A36" s="56" t="s">
        <v>207</v>
      </c>
      <c r="B36" s="57">
        <v>18386.7</v>
      </c>
      <c r="C36" s="57">
        <v>18386.7</v>
      </c>
      <c r="D36" s="57">
        <v>0</v>
      </c>
      <c r="E36" s="58">
        <v>0</v>
      </c>
      <c r="I36" s="57"/>
      <c r="J36" s="57"/>
    </row>
    <row r="37" spans="1:10" x14ac:dyDescent="0.35">
      <c r="A37" s="56" t="s">
        <v>182</v>
      </c>
      <c r="B37" s="57">
        <v>16620.7</v>
      </c>
      <c r="C37" s="57">
        <v>16705</v>
      </c>
      <c r="D37" s="57">
        <v>84.299999999999272</v>
      </c>
      <c r="E37" s="58">
        <v>0.50719885444054924</v>
      </c>
      <c r="I37" s="57"/>
      <c r="J37" s="57"/>
    </row>
    <row r="38" spans="1:10" s="87" customFormat="1" x14ac:dyDescent="0.35">
      <c r="A38" s="3" t="s">
        <v>438</v>
      </c>
      <c r="B38" s="89">
        <v>1409386.3999999997</v>
      </c>
      <c r="C38" s="89">
        <v>1396671.3999999997</v>
      </c>
      <c r="D38" s="89">
        <v>-12715.000000000044</v>
      </c>
      <c r="E38" s="98">
        <v>-0.90216565166231222</v>
      </c>
      <c r="G38" s="55"/>
    </row>
    <row r="39" spans="1:10" x14ac:dyDescent="0.35">
      <c r="A39" s="64"/>
      <c r="B39" s="64"/>
      <c r="C39" s="64"/>
      <c r="D39" s="64"/>
      <c r="E39" s="64"/>
    </row>
    <row r="40" spans="1:10" x14ac:dyDescent="0.35">
      <c r="A40" s="56" t="s">
        <v>208</v>
      </c>
      <c r="B40" s="57">
        <v>166422.39999999999</v>
      </c>
      <c r="C40" s="57">
        <v>172429</v>
      </c>
      <c r="D40" s="57">
        <v>6006.6000000000058</v>
      </c>
      <c r="E40" s="58">
        <v>3.609249716384344</v>
      </c>
      <c r="H40" s="87"/>
    </row>
    <row r="41" spans="1:10" x14ac:dyDescent="0.35">
      <c r="A41" s="56" t="s">
        <v>209</v>
      </c>
      <c r="B41" s="57">
        <v>-81435.285799999998</v>
      </c>
      <c r="C41" s="57">
        <v>-80178.253416015345</v>
      </c>
      <c r="D41" s="57">
        <v>1257.0323839846533</v>
      </c>
      <c r="E41" s="58">
        <v>-1.5435966996810824</v>
      </c>
      <c r="H41" s="57"/>
    </row>
    <row r="42" spans="1:10" x14ac:dyDescent="0.35">
      <c r="A42" s="56" t="s">
        <v>441</v>
      </c>
      <c r="B42" s="57">
        <v>45717</v>
      </c>
      <c r="C42" s="57">
        <v>59896.7</v>
      </c>
      <c r="D42" s="57">
        <v>14179.699999999997</v>
      </c>
      <c r="E42" s="58">
        <v>31.016252160027989</v>
      </c>
      <c r="H42" s="57"/>
    </row>
    <row r="43" spans="1:10" x14ac:dyDescent="0.35">
      <c r="A43" s="3" t="s">
        <v>210</v>
      </c>
      <c r="B43" s="89">
        <v>1540090.5141999996</v>
      </c>
      <c r="C43" s="89">
        <v>1548818.8465839843</v>
      </c>
      <c r="D43" s="89">
        <v>8728.3323839846998</v>
      </c>
      <c r="E43" s="98">
        <v>0.56674151963844732</v>
      </c>
      <c r="F43" s="181"/>
      <c r="H43" s="57"/>
      <c r="I43" s="57"/>
      <c r="J43" s="57"/>
    </row>
    <row r="44" spans="1:10" x14ac:dyDescent="0.35">
      <c r="A44" s="56" t="s">
        <v>8</v>
      </c>
      <c r="B44" s="57">
        <v>124590</v>
      </c>
      <c r="C44" s="57">
        <v>136085</v>
      </c>
      <c r="D44" s="57">
        <v>11495</v>
      </c>
      <c r="E44" s="58">
        <v>9.2262621398186084</v>
      </c>
      <c r="F44" s="181"/>
      <c r="H44" s="171"/>
    </row>
    <row r="45" spans="1:10" x14ac:dyDescent="0.35">
      <c r="A45" s="56" t="s">
        <v>214</v>
      </c>
      <c r="B45" s="57">
        <v>18864</v>
      </c>
      <c r="C45" s="57">
        <v>18864</v>
      </c>
      <c r="D45" s="57">
        <v>0</v>
      </c>
      <c r="E45" s="58">
        <v>0</v>
      </c>
      <c r="F45" s="181"/>
    </row>
    <row r="46" spans="1:10" s="87" customFormat="1" x14ac:dyDescent="0.35">
      <c r="A46" s="3" t="s">
        <v>211</v>
      </c>
      <c r="B46" s="89">
        <v>1683545.014071242</v>
      </c>
      <c r="C46" s="89">
        <v>1703767.8465839843</v>
      </c>
      <c r="D46" s="89">
        <v>20223.3323839847</v>
      </c>
      <c r="E46" s="98">
        <v>1.2012053342035811</v>
      </c>
      <c r="F46" s="181"/>
      <c r="G46" s="55"/>
      <c r="H46" s="55"/>
    </row>
    <row r="47" spans="1:10" x14ac:dyDescent="0.35">
      <c r="A47" s="64"/>
      <c r="B47" s="64"/>
      <c r="C47" s="64"/>
      <c r="D47" s="64"/>
      <c r="E47" s="64"/>
      <c r="F47" s="181"/>
      <c r="H47" s="87"/>
    </row>
    <row r="48" spans="1:10" x14ac:dyDescent="0.35">
      <c r="A48" s="107" t="s">
        <v>276</v>
      </c>
      <c r="B48" s="107"/>
      <c r="C48" s="107"/>
      <c r="D48" s="107"/>
      <c r="E48" s="107"/>
      <c r="F48" s="181"/>
    </row>
    <row r="49" spans="1:8" ht="21.75" customHeight="1" x14ac:dyDescent="0.35">
      <c r="A49" s="226" t="s">
        <v>450</v>
      </c>
      <c r="B49" s="226"/>
      <c r="C49" s="226"/>
      <c r="D49" s="226"/>
      <c r="E49" s="226"/>
      <c r="F49" s="181"/>
      <c r="H49" s="87"/>
    </row>
    <row r="50" spans="1:8" ht="27" customHeight="1" x14ac:dyDescent="0.35">
      <c r="A50" s="226" t="s">
        <v>277</v>
      </c>
      <c r="B50" s="226"/>
      <c r="C50" s="226"/>
      <c r="D50" s="226"/>
      <c r="E50" s="226"/>
      <c r="F50" s="181"/>
    </row>
    <row r="51" spans="1:8" ht="19.5" customHeight="1" x14ac:dyDescent="0.35">
      <c r="A51" s="226" t="s">
        <v>355</v>
      </c>
      <c r="B51" s="226"/>
      <c r="C51" s="226"/>
      <c r="D51" s="226"/>
      <c r="E51" s="226"/>
      <c r="F51" s="181"/>
      <c r="H51" s="56"/>
    </row>
    <row r="52" spans="1:8" x14ac:dyDescent="0.35">
      <c r="H52" s="56"/>
    </row>
    <row r="53" spans="1:8" x14ac:dyDescent="0.35">
      <c r="H53" s="56"/>
    </row>
  </sheetData>
  <mergeCells count="3">
    <mergeCell ref="A49:E49"/>
    <mergeCell ref="A50:E50"/>
    <mergeCell ref="A51:E5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5236-ADC0-4D43-B0D8-E9EA597EB467}">
  <sheetPr codeName="Sheet16"/>
  <dimension ref="A1:F32"/>
  <sheetViews>
    <sheetView topLeftCell="A8" workbookViewId="0">
      <selection activeCell="A6" sqref="A6"/>
    </sheetView>
  </sheetViews>
  <sheetFormatPr defaultColWidth="9.15234375" defaultRowHeight="12.9" x14ac:dyDescent="0.35"/>
  <cols>
    <col min="1" max="1" width="70.15234375" style="61" customWidth="1"/>
    <col min="2" max="2" width="8.53515625" style="61" customWidth="1"/>
    <col min="3" max="16384" width="9.15234375" style="61"/>
  </cols>
  <sheetData>
    <row r="1" spans="1:5" x14ac:dyDescent="0.35">
      <c r="A1" s="55"/>
      <c r="B1" s="55"/>
    </row>
    <row r="2" spans="1:5" x14ac:dyDescent="0.35">
      <c r="A2" s="62"/>
      <c r="B2" s="129" t="s">
        <v>0</v>
      </c>
    </row>
    <row r="3" spans="1:5" x14ac:dyDescent="0.35">
      <c r="A3" s="64"/>
      <c r="B3" s="64"/>
    </row>
    <row r="4" spans="1:5" x14ac:dyDescent="0.35">
      <c r="A4" s="108" t="s">
        <v>73</v>
      </c>
      <c r="B4" s="109">
        <v>24.7</v>
      </c>
      <c r="E4" s="109"/>
    </row>
    <row r="5" spans="1:5" x14ac:dyDescent="0.35">
      <c r="A5" s="110" t="s">
        <v>74</v>
      </c>
      <c r="B5" s="103">
        <v>11.1</v>
      </c>
      <c r="E5" s="103"/>
    </row>
    <row r="6" spans="1:5" x14ac:dyDescent="0.35">
      <c r="A6" s="110" t="s">
        <v>356</v>
      </c>
      <c r="B6" s="103">
        <v>13.6</v>
      </c>
      <c r="E6" s="103"/>
    </row>
    <row r="7" spans="1:5" x14ac:dyDescent="0.35">
      <c r="A7" s="108" t="s">
        <v>75</v>
      </c>
      <c r="B7" s="109">
        <v>12.5</v>
      </c>
      <c r="E7" s="109"/>
    </row>
    <row r="8" spans="1:5" x14ac:dyDescent="0.35">
      <c r="A8" s="108" t="s">
        <v>451</v>
      </c>
      <c r="B8" s="109">
        <v>20.399999999999999</v>
      </c>
      <c r="E8" s="109"/>
    </row>
    <row r="9" spans="1:5" x14ac:dyDescent="0.35">
      <c r="A9" s="108" t="s">
        <v>452</v>
      </c>
      <c r="B9" s="109">
        <v>1.8</v>
      </c>
      <c r="E9" s="109"/>
    </row>
    <row r="10" spans="1:5" x14ac:dyDescent="0.35">
      <c r="A10" s="108" t="s">
        <v>76</v>
      </c>
      <c r="B10" s="109">
        <v>0.5</v>
      </c>
      <c r="E10" s="109"/>
    </row>
    <row r="11" spans="1:5" x14ac:dyDescent="0.35">
      <c r="A11" s="108" t="s">
        <v>77</v>
      </c>
      <c r="B11" s="109">
        <v>59.899999999999991</v>
      </c>
      <c r="E11" s="109"/>
    </row>
    <row r="12" spans="1:5" x14ac:dyDescent="0.35">
      <c r="A12" s="64"/>
      <c r="B12" s="64"/>
    </row>
    <row r="16" spans="1:5" x14ac:dyDescent="0.35">
      <c r="C16" s="182"/>
    </row>
    <row r="32" spans="6:6" x14ac:dyDescent="0.35">
      <c r="F32" s="61">
        <f>345/5</f>
        <v>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6F65-441D-42E7-AA4F-A40D6A626845}">
  <dimension ref="A2:S61"/>
  <sheetViews>
    <sheetView topLeftCell="A7" workbookViewId="0">
      <selection activeCell="J10" sqref="J10"/>
    </sheetView>
  </sheetViews>
  <sheetFormatPr defaultColWidth="9.15234375" defaultRowHeight="12" x14ac:dyDescent="0.35"/>
  <cols>
    <col min="1" max="1" width="42.84375" style="55" bestFit="1" customWidth="1"/>
    <col min="2" max="2" width="4.3828125" style="76" customWidth="1"/>
    <col min="3" max="3" width="5.3828125" style="76" customWidth="1"/>
    <col min="4" max="7" width="7.53515625" style="55" customWidth="1"/>
    <col min="8" max="8" width="0" style="55" hidden="1" customWidth="1"/>
    <col min="9" max="9" width="9.15234375" style="55"/>
    <col min="10" max="10" width="38.69140625" style="55" customWidth="1"/>
    <col min="11" max="16384" width="9.15234375" style="55"/>
  </cols>
  <sheetData>
    <row r="2" spans="1:19" ht="24" x14ac:dyDescent="0.35">
      <c r="A2" s="62" t="s">
        <v>39</v>
      </c>
      <c r="B2" s="63" t="s">
        <v>156</v>
      </c>
      <c r="C2" s="63" t="s">
        <v>157</v>
      </c>
      <c r="D2" s="63">
        <v>2026</v>
      </c>
      <c r="E2" s="63">
        <v>2027</v>
      </c>
      <c r="F2" s="63">
        <v>2028</v>
      </c>
      <c r="G2" s="63">
        <v>2029</v>
      </c>
    </row>
    <row r="3" spans="1:19" x14ac:dyDescent="0.35">
      <c r="A3" s="64"/>
      <c r="B3" s="72"/>
      <c r="C3" s="72"/>
      <c r="D3" s="64"/>
      <c r="E3" s="64"/>
      <c r="F3" s="64"/>
      <c r="G3" s="64"/>
    </row>
    <row r="4" spans="1:19" x14ac:dyDescent="0.35">
      <c r="A4" s="111" t="s">
        <v>158</v>
      </c>
      <c r="B4" s="73"/>
      <c r="C4" s="73"/>
      <c r="D4" s="58"/>
      <c r="E4" s="58"/>
      <c r="F4" s="58"/>
      <c r="G4" s="58"/>
      <c r="H4" s="69"/>
    </row>
    <row r="5" spans="1:19" x14ac:dyDescent="0.35">
      <c r="A5" s="56" t="s">
        <v>159</v>
      </c>
      <c r="B5" s="55" t="s">
        <v>160</v>
      </c>
      <c r="C5" s="55">
        <v>6</v>
      </c>
      <c r="D5" s="83">
        <v>4738.45</v>
      </c>
      <c r="E5" s="83">
        <v>1464.53125</v>
      </c>
      <c r="F5" s="83">
        <v>1451.34453125</v>
      </c>
      <c r="G5" s="83">
        <v>1441.14453125</v>
      </c>
      <c r="H5" s="69">
        <f>E5-D5</f>
        <v>-3273.9187499999998</v>
      </c>
      <c r="M5" s="83"/>
      <c r="N5" s="83"/>
      <c r="O5" s="83"/>
      <c r="P5" s="83"/>
      <c r="R5" s="83"/>
      <c r="S5" s="83"/>
    </row>
    <row r="6" spans="1:19" x14ac:dyDescent="0.35">
      <c r="A6" s="56" t="s">
        <v>161</v>
      </c>
      <c r="B6" s="55" t="s">
        <v>162</v>
      </c>
      <c r="C6" s="55">
        <v>22</v>
      </c>
      <c r="D6" s="83">
        <v>4930.3327129999998</v>
      </c>
      <c r="E6" s="83">
        <v>4950.967713</v>
      </c>
      <c r="F6" s="83">
        <v>4782.7284380000001</v>
      </c>
      <c r="G6" s="83">
        <v>3121.3157880000008</v>
      </c>
      <c r="H6" s="69" t="e">
        <f>#REF!-#REF!</f>
        <v>#REF!</v>
      </c>
      <c r="M6" s="83"/>
      <c r="N6" s="83"/>
      <c r="O6" s="83"/>
      <c r="P6" s="83"/>
      <c r="R6" s="83"/>
      <c r="S6" s="83"/>
    </row>
    <row r="7" spans="1:19" x14ac:dyDescent="0.35">
      <c r="A7" s="56" t="s">
        <v>163</v>
      </c>
      <c r="B7" s="55" t="s">
        <v>357</v>
      </c>
      <c r="C7" s="55">
        <v>13</v>
      </c>
      <c r="D7" s="83">
        <v>354</v>
      </c>
      <c r="E7" s="83">
        <v>60</v>
      </c>
      <c r="F7" s="83">
        <v>60</v>
      </c>
      <c r="G7" s="83">
        <v>60</v>
      </c>
      <c r="H7" s="69" t="e">
        <f>#REF!-#REF!</f>
        <v>#REF!</v>
      </c>
      <c r="M7" s="83"/>
      <c r="N7" s="83"/>
      <c r="O7" s="83"/>
      <c r="P7" s="83"/>
      <c r="R7" s="83"/>
      <c r="S7" s="83"/>
    </row>
    <row r="8" spans="1:19" x14ac:dyDescent="0.35">
      <c r="A8" s="56" t="s">
        <v>166</v>
      </c>
      <c r="B8" s="55" t="s">
        <v>167</v>
      </c>
      <c r="C8" s="55">
        <v>2</v>
      </c>
      <c r="D8" s="83">
        <v>0</v>
      </c>
      <c r="E8" s="83">
        <v>940.09999999999991</v>
      </c>
      <c r="F8" s="83">
        <v>940.09999999999991</v>
      </c>
      <c r="G8" s="83">
        <v>940.09999999999991</v>
      </c>
      <c r="H8" s="69" t="e">
        <f>#REF!-#REF!</f>
        <v>#REF!</v>
      </c>
      <c r="R8" s="83"/>
      <c r="S8" s="83"/>
    </row>
    <row r="9" spans="1:19" x14ac:dyDescent="0.35">
      <c r="A9" s="56" t="s">
        <v>168</v>
      </c>
      <c r="B9" s="55" t="s">
        <v>165</v>
      </c>
      <c r="C9" s="55">
        <v>20</v>
      </c>
      <c r="D9" s="83">
        <v>8259.7000000000007</v>
      </c>
      <c r="E9" s="83">
        <v>8147.4529999999995</v>
      </c>
      <c r="F9" s="83">
        <v>2613.0529999999999</v>
      </c>
      <c r="G9" s="83">
        <v>1116.3530000000001</v>
      </c>
      <c r="H9" s="69">
        <f t="shared" ref="H9:H16" si="0">E10-D10</f>
        <v>-91.199999999999932</v>
      </c>
      <c r="J9" s="183"/>
      <c r="K9" s="184"/>
      <c r="L9" s="184"/>
      <c r="M9" s="185"/>
      <c r="N9" s="185"/>
      <c r="O9" s="185"/>
      <c r="P9" s="185"/>
      <c r="R9" s="83"/>
      <c r="S9" s="83"/>
    </row>
    <row r="10" spans="1:19" x14ac:dyDescent="0.35">
      <c r="A10" s="56" t="s">
        <v>169</v>
      </c>
      <c r="B10" s="55" t="s">
        <v>358</v>
      </c>
      <c r="C10" s="55">
        <v>1</v>
      </c>
      <c r="D10" s="83">
        <v>609.29999999999995</v>
      </c>
      <c r="E10" s="83">
        <v>518.1</v>
      </c>
      <c r="F10" s="83">
        <v>518.1</v>
      </c>
      <c r="G10" s="83">
        <v>518.1</v>
      </c>
      <c r="H10" s="69">
        <f t="shared" si="0"/>
        <v>-6.3</v>
      </c>
      <c r="J10" s="183"/>
      <c r="K10" s="184"/>
      <c r="L10" s="184"/>
      <c r="M10" s="185"/>
      <c r="N10" s="185"/>
      <c r="O10" s="185"/>
      <c r="P10" s="185"/>
      <c r="R10" s="83"/>
      <c r="S10" s="83"/>
    </row>
    <row r="11" spans="1:19" x14ac:dyDescent="0.35">
      <c r="A11" s="56" t="s">
        <v>171</v>
      </c>
      <c r="B11" s="55" t="s">
        <v>358</v>
      </c>
      <c r="C11" s="55">
        <v>1</v>
      </c>
      <c r="D11" s="83">
        <v>6.3</v>
      </c>
      <c r="E11" s="83">
        <v>0</v>
      </c>
      <c r="F11" s="83">
        <v>0</v>
      </c>
      <c r="G11" s="83">
        <v>0</v>
      </c>
      <c r="H11" s="69">
        <f t="shared" si="0"/>
        <v>-28</v>
      </c>
      <c r="J11" s="183"/>
      <c r="K11" s="184"/>
      <c r="L11" s="184"/>
      <c r="M11" s="185"/>
      <c r="N11" s="185"/>
      <c r="O11" s="185"/>
      <c r="P11" s="185"/>
      <c r="R11" s="83"/>
      <c r="S11" s="83"/>
    </row>
    <row r="12" spans="1:19" x14ac:dyDescent="0.35">
      <c r="A12" s="56" t="s">
        <v>190</v>
      </c>
      <c r="B12" s="55" t="s">
        <v>189</v>
      </c>
      <c r="C12" s="55">
        <v>2</v>
      </c>
      <c r="D12" s="83">
        <v>46</v>
      </c>
      <c r="E12" s="83">
        <v>18</v>
      </c>
      <c r="F12" s="83">
        <v>0</v>
      </c>
      <c r="G12" s="83">
        <v>0</v>
      </c>
      <c r="H12" s="69">
        <f t="shared" si="0"/>
        <v>-445</v>
      </c>
      <c r="M12" s="83"/>
      <c r="N12" s="83"/>
      <c r="O12" s="83"/>
      <c r="P12" s="83"/>
      <c r="R12" s="83"/>
      <c r="S12" s="83"/>
    </row>
    <row r="13" spans="1:19" x14ac:dyDescent="0.35">
      <c r="A13" s="56" t="s">
        <v>172</v>
      </c>
      <c r="B13" s="55" t="s">
        <v>357</v>
      </c>
      <c r="C13" s="55">
        <v>11</v>
      </c>
      <c r="D13" s="83">
        <v>763</v>
      </c>
      <c r="E13" s="83">
        <v>318</v>
      </c>
      <c r="F13" s="83">
        <v>343</v>
      </c>
      <c r="G13" s="83">
        <v>363</v>
      </c>
      <c r="H13" s="69" t="e">
        <f>#REF!-#REF!</f>
        <v>#REF!</v>
      </c>
      <c r="M13" s="83"/>
      <c r="N13" s="83"/>
      <c r="O13" s="83"/>
      <c r="P13" s="83"/>
      <c r="R13" s="83"/>
      <c r="S13" s="83"/>
    </row>
    <row r="14" spans="1:19" x14ac:dyDescent="0.35">
      <c r="A14" s="56" t="s">
        <v>173</v>
      </c>
      <c r="B14" s="55" t="s">
        <v>357</v>
      </c>
      <c r="C14" s="55">
        <v>2</v>
      </c>
      <c r="D14" s="83">
        <v>6750</v>
      </c>
      <c r="E14" s="83">
        <v>7065</v>
      </c>
      <c r="F14" s="83">
        <v>0</v>
      </c>
      <c r="G14" s="83">
        <v>0</v>
      </c>
      <c r="H14" s="69">
        <f t="shared" si="0"/>
        <v>-77.299999999999272</v>
      </c>
      <c r="M14" s="83"/>
      <c r="N14" s="83"/>
      <c r="O14" s="83"/>
      <c r="P14" s="83"/>
      <c r="R14" s="83"/>
      <c r="S14" s="83"/>
    </row>
    <row r="15" spans="1:19" x14ac:dyDescent="0.35">
      <c r="A15" s="56" t="s">
        <v>174</v>
      </c>
      <c r="B15" s="55" t="s">
        <v>175</v>
      </c>
      <c r="C15" s="55">
        <v>6</v>
      </c>
      <c r="D15" s="83">
        <v>8924.1</v>
      </c>
      <c r="E15" s="83">
        <v>8846.8000000000011</v>
      </c>
      <c r="F15" s="83">
        <v>8846.8000000000011</v>
      </c>
      <c r="G15" s="83">
        <v>8846.8000000000011</v>
      </c>
      <c r="H15" s="69">
        <f t="shared" si="0"/>
        <v>239.39999999999964</v>
      </c>
      <c r="M15" s="83"/>
      <c r="N15" s="83"/>
      <c r="O15" s="83"/>
      <c r="P15" s="83"/>
      <c r="R15" s="83"/>
      <c r="S15" s="83"/>
    </row>
    <row r="16" spans="1:19" x14ac:dyDescent="0.35">
      <c r="A16" s="56" t="s">
        <v>176</v>
      </c>
      <c r="B16" s="55" t="s">
        <v>357</v>
      </c>
      <c r="C16" s="55">
        <v>34</v>
      </c>
      <c r="D16" s="83">
        <v>10205.4</v>
      </c>
      <c r="E16" s="83">
        <v>10444.799999999999</v>
      </c>
      <c r="F16" s="83">
        <v>274.39999999999998</v>
      </c>
      <c r="G16" s="83">
        <v>21</v>
      </c>
      <c r="H16" s="69">
        <f t="shared" si="0"/>
        <v>2508.3050007620041</v>
      </c>
      <c r="M16" s="83"/>
      <c r="N16" s="83"/>
      <c r="O16" s="83"/>
      <c r="P16" s="83"/>
      <c r="R16" s="83"/>
      <c r="S16" s="83"/>
    </row>
    <row r="17" spans="1:19" x14ac:dyDescent="0.35">
      <c r="A17" s="56" t="s">
        <v>177</v>
      </c>
      <c r="B17" s="55" t="s">
        <v>178</v>
      </c>
      <c r="C17" s="55">
        <v>2</v>
      </c>
      <c r="D17" s="83">
        <v>69004.264119999396</v>
      </c>
      <c r="E17" s="83">
        <v>71512.5691207614</v>
      </c>
      <c r="F17" s="83">
        <v>74112.051008301059</v>
      </c>
      <c r="G17" s="83">
        <v>76806.024062452809</v>
      </c>
      <c r="H17" s="69" t="e">
        <f>#REF!-#REF!</f>
        <v>#REF!</v>
      </c>
      <c r="M17" s="83"/>
      <c r="N17" s="83"/>
      <c r="O17" s="83"/>
      <c r="P17" s="83"/>
      <c r="R17" s="83"/>
      <c r="S17" s="83"/>
    </row>
    <row r="18" spans="1:19" x14ac:dyDescent="0.35">
      <c r="A18" s="56" t="s">
        <v>179</v>
      </c>
      <c r="B18" s="55" t="s">
        <v>178</v>
      </c>
      <c r="C18" s="55">
        <v>29</v>
      </c>
      <c r="D18" s="83">
        <v>72818</v>
      </c>
      <c r="E18" s="83">
        <v>75911.8</v>
      </c>
      <c r="F18" s="83">
        <v>75911.899999999994</v>
      </c>
      <c r="G18" s="83">
        <v>75912</v>
      </c>
      <c r="H18" s="69"/>
      <c r="M18" s="83"/>
      <c r="N18" s="83"/>
      <c r="O18" s="83"/>
      <c r="P18" s="83"/>
      <c r="R18" s="83"/>
      <c r="S18" s="83"/>
    </row>
    <row r="19" spans="1:19" x14ac:dyDescent="0.35">
      <c r="A19" s="56" t="s">
        <v>180</v>
      </c>
      <c r="B19" s="55" t="s">
        <v>178</v>
      </c>
      <c r="C19" s="55">
        <v>72</v>
      </c>
      <c r="D19" s="83">
        <v>62716.000000000007</v>
      </c>
      <c r="E19" s="83">
        <v>74355.847999999984</v>
      </c>
      <c r="F19" s="83">
        <v>74809.847999999984</v>
      </c>
      <c r="G19" s="83">
        <v>74750.847999999984</v>
      </c>
      <c r="H19" s="69" t="e">
        <f>#REF!-#REF!</f>
        <v>#REF!</v>
      </c>
      <c r="M19" s="83"/>
      <c r="N19" s="83"/>
      <c r="O19" s="83"/>
      <c r="P19" s="83"/>
      <c r="R19" s="83"/>
      <c r="S19" s="83"/>
    </row>
    <row r="20" spans="1:19" x14ac:dyDescent="0.35">
      <c r="A20" s="56" t="s">
        <v>182</v>
      </c>
      <c r="B20" s="55" t="s">
        <v>160</v>
      </c>
      <c r="C20" s="55">
        <v>4</v>
      </c>
      <c r="D20" s="83">
        <v>760.65250000000003</v>
      </c>
      <c r="E20" s="83">
        <v>779.66881250000006</v>
      </c>
      <c r="F20" s="83">
        <v>799.16053281250004</v>
      </c>
      <c r="G20" s="83">
        <v>0</v>
      </c>
      <c r="H20" s="69"/>
      <c r="M20" s="83"/>
      <c r="N20" s="83"/>
      <c r="O20" s="83"/>
      <c r="P20" s="83"/>
      <c r="R20" s="83"/>
      <c r="S20" s="83"/>
    </row>
    <row r="21" spans="1:19" x14ac:dyDescent="0.35">
      <c r="A21" s="3" t="s">
        <v>183</v>
      </c>
      <c r="B21" s="74" t="s">
        <v>184</v>
      </c>
      <c r="C21" s="82">
        <v>227</v>
      </c>
      <c r="D21" s="82">
        <v>250885.4993329994</v>
      </c>
      <c r="E21" s="82">
        <v>265333.63789626141</v>
      </c>
      <c r="F21" s="82">
        <v>245462.48551036356</v>
      </c>
      <c r="G21" s="82">
        <v>243896.68538170279</v>
      </c>
      <c r="H21" s="69" t="e">
        <f>#REF!-#REF!</f>
        <v>#REF!</v>
      </c>
    </row>
    <row r="22" spans="1:19" x14ac:dyDescent="0.35">
      <c r="A22" s="3"/>
      <c r="B22" s="74"/>
      <c r="C22" s="82"/>
      <c r="D22" s="82"/>
      <c r="E22" s="82"/>
      <c r="F22" s="82"/>
      <c r="G22" s="82"/>
      <c r="H22" s="69"/>
    </row>
    <row r="23" spans="1:19" x14ac:dyDescent="0.35">
      <c r="A23" s="111" t="s">
        <v>185</v>
      </c>
      <c r="B23" s="73"/>
      <c r="C23" s="73"/>
      <c r="D23" s="83"/>
      <c r="E23" s="83"/>
      <c r="F23" s="83"/>
      <c r="G23" s="83"/>
      <c r="H23" s="69">
        <f>E25-D25</f>
        <v>-52.945250000000001</v>
      </c>
    </row>
    <row r="24" spans="1:19" ht="12" customHeight="1" x14ac:dyDescent="0.35">
      <c r="A24" s="56" t="s">
        <v>186</v>
      </c>
      <c r="B24" s="55" t="s">
        <v>359</v>
      </c>
      <c r="C24" s="55">
        <v>1</v>
      </c>
      <c r="D24" s="83">
        <v>27</v>
      </c>
      <c r="E24" s="83">
        <v>28</v>
      </c>
      <c r="F24" s="83">
        <v>29</v>
      </c>
      <c r="G24" s="83">
        <v>29</v>
      </c>
      <c r="H24" s="69"/>
    </row>
    <row r="25" spans="1:19" x14ac:dyDescent="0.35">
      <c r="A25" s="56" t="s">
        <v>159</v>
      </c>
      <c r="B25" s="55" t="s">
        <v>160</v>
      </c>
      <c r="C25" s="55">
        <v>5</v>
      </c>
      <c r="D25" s="83">
        <v>63.945250000000001</v>
      </c>
      <c r="E25" s="83">
        <v>11</v>
      </c>
      <c r="F25" s="83">
        <v>11</v>
      </c>
      <c r="G25" s="83">
        <v>0</v>
      </c>
      <c r="H25" s="69">
        <f>E27-D27</f>
        <v>-409</v>
      </c>
      <c r="M25" s="83"/>
      <c r="N25" s="83"/>
      <c r="O25" s="83"/>
      <c r="P25" s="83"/>
      <c r="R25" s="83"/>
      <c r="S25" s="83"/>
    </row>
    <row r="26" spans="1:19" x14ac:dyDescent="0.35">
      <c r="A26" s="56" t="s">
        <v>163</v>
      </c>
      <c r="B26" s="55" t="s">
        <v>357</v>
      </c>
      <c r="C26" s="55">
        <v>11</v>
      </c>
      <c r="D26" s="83">
        <v>152</v>
      </c>
      <c r="E26" s="83">
        <v>75</v>
      </c>
      <c r="F26" s="83">
        <v>33</v>
      </c>
      <c r="G26" s="83">
        <v>5</v>
      </c>
      <c r="H26" s="69"/>
      <c r="O26" s="83"/>
      <c r="P26" s="83"/>
      <c r="R26" s="83"/>
      <c r="S26" s="83"/>
    </row>
    <row r="27" spans="1:19" x14ac:dyDescent="0.35">
      <c r="A27" s="56" t="s">
        <v>164</v>
      </c>
      <c r="B27" s="55" t="s">
        <v>165</v>
      </c>
      <c r="C27" s="55">
        <v>9</v>
      </c>
      <c r="D27" s="83">
        <v>921</v>
      </c>
      <c r="E27" s="83">
        <v>512</v>
      </c>
      <c r="F27" s="83">
        <v>507</v>
      </c>
      <c r="G27" s="83">
        <v>498</v>
      </c>
      <c r="H27" s="69">
        <f>E29-D29</f>
        <v>16.600000000000364</v>
      </c>
      <c r="O27" s="83"/>
      <c r="P27" s="83"/>
      <c r="R27" s="83"/>
      <c r="S27" s="83"/>
    </row>
    <row r="28" spans="1:19" x14ac:dyDescent="0.35">
      <c r="A28" s="56" t="s">
        <v>166</v>
      </c>
      <c r="B28" s="55" t="s">
        <v>167</v>
      </c>
      <c r="C28" s="55">
        <v>2</v>
      </c>
      <c r="D28" s="83">
        <v>0</v>
      </c>
      <c r="E28" s="83">
        <v>19.5</v>
      </c>
      <c r="F28" s="83">
        <v>19.5</v>
      </c>
      <c r="G28" s="83">
        <v>19.5</v>
      </c>
      <c r="H28" s="69"/>
      <c r="O28" s="83"/>
      <c r="P28" s="83"/>
      <c r="R28" s="83"/>
      <c r="S28" s="83"/>
    </row>
    <row r="29" spans="1:19" x14ac:dyDescent="0.35">
      <c r="A29" s="56" t="s">
        <v>187</v>
      </c>
      <c r="B29" s="55" t="s">
        <v>167</v>
      </c>
      <c r="C29" s="55">
        <v>2</v>
      </c>
      <c r="D29" s="83">
        <v>4716.3</v>
      </c>
      <c r="E29" s="83">
        <v>4732.9000000000005</v>
      </c>
      <c r="F29" s="83">
        <v>4732.9000000000005</v>
      </c>
      <c r="G29" s="83">
        <v>4732.9000000000005</v>
      </c>
      <c r="H29" s="69">
        <f>E31-D31</f>
        <v>700.90000000000146</v>
      </c>
      <c r="O29" s="83"/>
      <c r="P29" s="83"/>
      <c r="R29" s="83"/>
      <c r="S29" s="83"/>
    </row>
    <row r="30" spans="1:19" x14ac:dyDescent="0.35">
      <c r="A30" s="56" t="s">
        <v>168</v>
      </c>
      <c r="B30" s="55" t="s">
        <v>165</v>
      </c>
      <c r="C30" s="55">
        <v>1</v>
      </c>
      <c r="D30" s="83">
        <v>75</v>
      </c>
      <c r="E30" s="83">
        <v>75</v>
      </c>
      <c r="F30" s="83">
        <v>75</v>
      </c>
      <c r="G30" s="83">
        <v>0</v>
      </c>
      <c r="H30" s="69"/>
      <c r="O30" s="83"/>
      <c r="P30" s="83"/>
      <c r="R30" s="83"/>
      <c r="S30" s="83"/>
    </row>
    <row r="31" spans="1:19" x14ac:dyDescent="0.35">
      <c r="A31" s="56" t="s">
        <v>169</v>
      </c>
      <c r="B31" s="55" t="s">
        <v>358</v>
      </c>
      <c r="C31" s="55">
        <v>4</v>
      </c>
      <c r="D31" s="83">
        <v>19470.5</v>
      </c>
      <c r="E31" s="83">
        <v>20171.400000000001</v>
      </c>
      <c r="F31" s="83">
        <v>20171.400000000001</v>
      </c>
      <c r="G31" s="83">
        <v>20171.400000000001</v>
      </c>
      <c r="H31" s="69">
        <f>E32-D32</f>
        <v>0</v>
      </c>
      <c r="O31" s="83"/>
      <c r="P31" s="83"/>
      <c r="R31" s="83"/>
      <c r="S31" s="83"/>
    </row>
    <row r="32" spans="1:19" x14ac:dyDescent="0.35">
      <c r="A32" s="56" t="s">
        <v>170</v>
      </c>
      <c r="B32" s="55" t="s">
        <v>358</v>
      </c>
      <c r="C32" s="55">
        <v>3</v>
      </c>
      <c r="D32" s="83">
        <v>47.7</v>
      </c>
      <c r="E32" s="83">
        <v>47.7</v>
      </c>
      <c r="F32" s="83">
        <v>12.7</v>
      </c>
      <c r="G32" s="83">
        <v>2.7</v>
      </c>
      <c r="H32" s="69">
        <f>E33-D33</f>
        <v>-110</v>
      </c>
      <c r="O32" s="83"/>
      <c r="P32" s="83"/>
      <c r="R32" s="83"/>
      <c r="S32" s="83"/>
    </row>
    <row r="33" spans="1:19" x14ac:dyDescent="0.35">
      <c r="A33" s="56" t="s">
        <v>171</v>
      </c>
      <c r="B33" s="55" t="s">
        <v>358</v>
      </c>
      <c r="C33" s="55">
        <v>6</v>
      </c>
      <c r="D33" s="83">
        <v>468</v>
      </c>
      <c r="E33" s="83">
        <v>358</v>
      </c>
      <c r="F33" s="83">
        <v>358</v>
      </c>
      <c r="G33" s="83">
        <v>358</v>
      </c>
      <c r="H33" s="69">
        <f>E34-D34</f>
        <v>-225</v>
      </c>
      <c r="O33" s="83"/>
      <c r="P33" s="83"/>
      <c r="R33" s="83"/>
      <c r="S33" s="83"/>
    </row>
    <row r="34" spans="1:19" x14ac:dyDescent="0.35">
      <c r="A34" s="56" t="s">
        <v>188</v>
      </c>
      <c r="B34" s="55" t="s">
        <v>189</v>
      </c>
      <c r="C34" s="55">
        <v>3</v>
      </c>
      <c r="D34" s="83">
        <v>329</v>
      </c>
      <c r="E34" s="83">
        <v>104</v>
      </c>
      <c r="F34" s="83">
        <v>104</v>
      </c>
      <c r="G34" s="83">
        <v>0</v>
      </c>
      <c r="H34" s="69">
        <f>E36-D36</f>
        <v>-675.60000000000036</v>
      </c>
      <c r="O34" s="83"/>
      <c r="P34" s="83"/>
      <c r="R34" s="83"/>
      <c r="S34" s="83"/>
    </row>
    <row r="35" spans="1:19" x14ac:dyDescent="0.35">
      <c r="A35" s="56" t="s">
        <v>190</v>
      </c>
      <c r="B35" s="55" t="s">
        <v>189</v>
      </c>
      <c r="C35" s="55">
        <v>25</v>
      </c>
      <c r="D35" s="83">
        <v>700</v>
      </c>
      <c r="E35" s="83">
        <v>577.6</v>
      </c>
      <c r="F35" s="83">
        <v>529</v>
      </c>
      <c r="G35" s="83">
        <v>499</v>
      </c>
      <c r="H35" s="69"/>
      <c r="O35" s="83"/>
      <c r="P35" s="83"/>
      <c r="R35" s="83"/>
      <c r="S35" s="83"/>
    </row>
    <row r="36" spans="1:19" x14ac:dyDescent="0.35">
      <c r="A36" s="56" t="s">
        <v>172</v>
      </c>
      <c r="B36" s="55" t="s">
        <v>357</v>
      </c>
      <c r="C36" s="55">
        <v>82</v>
      </c>
      <c r="D36" s="83">
        <v>2913.2000000000007</v>
      </c>
      <c r="E36" s="83">
        <v>2237.6000000000004</v>
      </c>
      <c r="F36" s="83">
        <v>1964.6000000000004</v>
      </c>
      <c r="G36" s="83">
        <v>1792.6000000000001</v>
      </c>
      <c r="H36" s="69">
        <f>E37-D37</f>
        <v>-94.399999999999864</v>
      </c>
      <c r="O36" s="83"/>
      <c r="P36" s="83"/>
      <c r="R36" s="83"/>
      <c r="S36" s="83"/>
    </row>
    <row r="37" spans="1:19" x14ac:dyDescent="0.35">
      <c r="A37" s="56" t="s">
        <v>174</v>
      </c>
      <c r="B37" s="55" t="s">
        <v>175</v>
      </c>
      <c r="C37" s="55">
        <v>12</v>
      </c>
      <c r="D37" s="83">
        <v>1659.18</v>
      </c>
      <c r="E37" s="83">
        <v>1564.7800000000002</v>
      </c>
      <c r="F37" s="83">
        <v>689.88</v>
      </c>
      <c r="G37" s="83">
        <v>689.88</v>
      </c>
      <c r="H37" s="69"/>
      <c r="O37" s="83"/>
      <c r="P37" s="83"/>
      <c r="R37" s="83"/>
      <c r="S37" s="83"/>
    </row>
    <row r="38" spans="1:19" x14ac:dyDescent="0.35">
      <c r="A38" s="56" t="s">
        <v>176</v>
      </c>
      <c r="B38" s="55" t="s">
        <v>357</v>
      </c>
      <c r="C38" s="55">
        <v>18</v>
      </c>
      <c r="D38" s="83">
        <v>278</v>
      </c>
      <c r="E38" s="83">
        <v>23</v>
      </c>
      <c r="F38" s="83">
        <v>0</v>
      </c>
      <c r="G38" s="83">
        <v>0</v>
      </c>
      <c r="H38" s="69">
        <f>E38-D38</f>
        <v>-255</v>
      </c>
      <c r="O38" s="83"/>
      <c r="P38" s="83"/>
      <c r="R38" s="83"/>
      <c r="S38" s="83"/>
    </row>
    <row r="39" spans="1:19" x14ac:dyDescent="0.35">
      <c r="A39" s="56" t="s">
        <v>311</v>
      </c>
      <c r="B39" s="55" t="s">
        <v>175</v>
      </c>
      <c r="C39" s="55">
        <v>15</v>
      </c>
      <c r="D39" s="83">
        <v>1037.5999999999999</v>
      </c>
      <c r="E39" s="83">
        <v>999.8</v>
      </c>
      <c r="F39" s="83">
        <v>860.40000000000009</v>
      </c>
      <c r="G39" s="83">
        <v>860.40000000000009</v>
      </c>
      <c r="H39" s="69">
        <f>E39-D39</f>
        <v>-37.799999999999955</v>
      </c>
      <c r="J39" s="56"/>
      <c r="O39" s="83"/>
      <c r="P39" s="83"/>
      <c r="R39" s="83"/>
      <c r="S39" s="83"/>
    </row>
    <row r="40" spans="1:19" x14ac:dyDescent="0.35">
      <c r="A40" s="56" t="s">
        <v>180</v>
      </c>
      <c r="B40" s="55" t="s">
        <v>178</v>
      </c>
      <c r="C40" s="55">
        <v>4</v>
      </c>
      <c r="D40" s="83">
        <v>567.20000000000005</v>
      </c>
      <c r="E40" s="83">
        <v>593.09999999999991</v>
      </c>
      <c r="F40" s="83">
        <v>593.09999999999991</v>
      </c>
      <c r="G40" s="83">
        <v>593.09999999999991</v>
      </c>
      <c r="H40" s="69">
        <f>E41-D41</f>
        <v>-225.56900000000002</v>
      </c>
      <c r="O40" s="83"/>
      <c r="P40" s="83"/>
      <c r="R40" s="83"/>
      <c r="S40" s="83"/>
    </row>
    <row r="41" spans="1:19" x14ac:dyDescent="0.35">
      <c r="A41" s="56" t="s">
        <v>181</v>
      </c>
      <c r="B41" s="55" t="s">
        <v>191</v>
      </c>
      <c r="C41" s="55">
        <v>12</v>
      </c>
      <c r="D41" s="83">
        <v>509.56900000000002</v>
      </c>
      <c r="E41" s="83">
        <v>284</v>
      </c>
      <c r="F41" s="83">
        <v>284</v>
      </c>
      <c r="G41" s="83">
        <v>284</v>
      </c>
      <c r="H41" s="69"/>
      <c r="O41" s="83"/>
      <c r="P41" s="83"/>
      <c r="R41" s="83"/>
      <c r="S41" s="83"/>
    </row>
    <row r="42" spans="1:19" x14ac:dyDescent="0.35">
      <c r="A42" s="56" t="s">
        <v>192</v>
      </c>
      <c r="B42" s="55" t="s">
        <v>191</v>
      </c>
      <c r="C42" s="55">
        <v>2</v>
      </c>
      <c r="D42" s="83">
        <v>1340.3305906015</v>
      </c>
      <c r="E42" s="83">
        <v>1418.7784918631542</v>
      </c>
      <c r="F42" s="83">
        <v>1418.7784918631542</v>
      </c>
      <c r="G42" s="83">
        <v>1419.0784918631539</v>
      </c>
      <c r="H42" s="69">
        <f>E43-D43</f>
        <v>52</v>
      </c>
      <c r="O42" s="83"/>
      <c r="P42" s="83"/>
      <c r="R42" s="83"/>
      <c r="S42" s="83"/>
    </row>
    <row r="43" spans="1:19" x14ac:dyDescent="0.35">
      <c r="A43" s="56" t="s">
        <v>193</v>
      </c>
      <c r="B43" s="55" t="s">
        <v>167</v>
      </c>
      <c r="C43" s="55">
        <v>2</v>
      </c>
      <c r="D43" s="83">
        <v>0</v>
      </c>
      <c r="E43" s="83">
        <v>52</v>
      </c>
      <c r="F43" s="83">
        <v>52</v>
      </c>
      <c r="G43" s="83">
        <v>52</v>
      </c>
      <c r="H43" s="69"/>
      <c r="O43" s="83"/>
      <c r="P43" s="83"/>
      <c r="R43" s="83"/>
      <c r="S43" s="83"/>
    </row>
    <row r="44" spans="1:19" x14ac:dyDescent="0.35">
      <c r="A44" s="56" t="s">
        <v>182</v>
      </c>
      <c r="B44" s="55" t="s">
        <v>160</v>
      </c>
      <c r="C44" s="55">
        <v>91</v>
      </c>
      <c r="D44" s="83">
        <v>6020.7728660000002</v>
      </c>
      <c r="E44" s="83">
        <v>4991.0498766500004</v>
      </c>
      <c r="F44" s="83">
        <v>3640.7179999999998</v>
      </c>
      <c r="G44" s="83">
        <v>207.82056</v>
      </c>
      <c r="H44" s="69">
        <f>E44-D44</f>
        <v>-1029.7229893499998</v>
      </c>
      <c r="O44" s="83"/>
      <c r="P44" s="83"/>
      <c r="R44" s="83"/>
      <c r="S44" s="83"/>
    </row>
    <row r="45" spans="1:19" x14ac:dyDescent="0.35">
      <c r="A45" s="3" t="s">
        <v>194</v>
      </c>
      <c r="B45" s="112" t="s">
        <v>184</v>
      </c>
      <c r="C45" s="113">
        <v>310</v>
      </c>
      <c r="D45" s="114">
        <v>41296.297706601501</v>
      </c>
      <c r="E45" s="114">
        <v>38876.208368513158</v>
      </c>
      <c r="F45" s="114">
        <v>36085.976491863163</v>
      </c>
      <c r="G45" s="114">
        <v>32214.379051863158</v>
      </c>
      <c r="H45" s="69" t="e">
        <f>#REF!-#REF!</f>
        <v>#REF!</v>
      </c>
      <c r="O45" s="83"/>
      <c r="P45" s="83"/>
      <c r="R45" s="83"/>
      <c r="S45" s="83"/>
    </row>
    <row r="46" spans="1:19" x14ac:dyDescent="0.35">
      <c r="A46" s="3" t="s">
        <v>195</v>
      </c>
      <c r="B46" s="112" t="s">
        <v>184</v>
      </c>
      <c r="C46" s="114">
        <v>537</v>
      </c>
      <c r="D46" s="114">
        <v>292181.7970396009</v>
      </c>
      <c r="E46" s="114">
        <v>304209.84626477456</v>
      </c>
      <c r="F46" s="114">
        <v>281548.46200222673</v>
      </c>
      <c r="G46" s="114">
        <v>276111.06443356595</v>
      </c>
      <c r="H46" s="114" t="e">
        <f t="shared" ref="H46" si="1">SUM(H24:H45)</f>
        <v>#REF!</v>
      </c>
    </row>
    <row r="47" spans="1:19" x14ac:dyDescent="0.35">
      <c r="A47" s="3" t="s">
        <v>196</v>
      </c>
      <c r="B47" s="112" t="s">
        <v>184</v>
      </c>
      <c r="C47" s="115" t="s">
        <v>184</v>
      </c>
      <c r="D47" s="116">
        <v>0.18779864997627041</v>
      </c>
      <c r="E47" s="116">
        <v>0.18674674269757591</v>
      </c>
      <c r="F47" s="117">
        <v>1</v>
      </c>
      <c r="G47" s="117">
        <v>1</v>
      </c>
    </row>
    <row r="48" spans="1:19" x14ac:dyDescent="0.35">
      <c r="A48" s="64"/>
      <c r="B48" s="72"/>
      <c r="C48" s="72"/>
      <c r="D48" s="64"/>
      <c r="E48" s="64"/>
      <c r="F48" s="64"/>
      <c r="G48" s="64"/>
      <c r="J48" s="122"/>
    </row>
    <row r="52" spans="1:8" x14ac:dyDescent="0.35">
      <c r="C52" s="186"/>
      <c r="D52" s="82"/>
    </row>
    <row r="54" spans="1:8" x14ac:dyDescent="0.35">
      <c r="A54" s="122"/>
    </row>
    <row r="56" spans="1:8" x14ac:dyDescent="0.35">
      <c r="A56" s="87"/>
      <c r="D56" s="83"/>
      <c r="E56" s="83"/>
      <c r="F56" s="83"/>
      <c r="G56" s="83"/>
    </row>
    <row r="57" spans="1:8" x14ac:dyDescent="0.35">
      <c r="A57" s="87"/>
      <c r="D57" s="83"/>
      <c r="E57" s="83"/>
      <c r="F57" s="83"/>
      <c r="G57" s="83"/>
    </row>
    <row r="58" spans="1:8" x14ac:dyDescent="0.35">
      <c r="A58" s="87"/>
      <c r="D58" s="82"/>
      <c r="E58" s="82"/>
      <c r="F58" s="82"/>
      <c r="G58" s="82"/>
    </row>
    <row r="59" spans="1:8" x14ac:dyDescent="0.35">
      <c r="A59" s="122"/>
      <c r="D59" s="122"/>
      <c r="E59" s="122"/>
      <c r="F59" s="122"/>
      <c r="G59" s="122"/>
    </row>
    <row r="60" spans="1:8" x14ac:dyDescent="0.35">
      <c r="A60" s="122"/>
      <c r="D60" s="122"/>
      <c r="E60" s="122"/>
      <c r="F60" s="122"/>
      <c r="G60" s="122"/>
      <c r="H60" s="122" t="e">
        <f t="shared" ref="H60" si="2">+H57*2-H46-SUM(H24:H45)</f>
        <v>#REF!</v>
      </c>
    </row>
    <row r="61" spans="1:8" x14ac:dyDescent="0.35">
      <c r="A61" s="122"/>
      <c r="B61" s="187"/>
      <c r="C61" s="187"/>
      <c r="D61" s="86"/>
      <c r="E61" s="86"/>
      <c r="F61" s="86"/>
      <c r="G61" s="8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8309-9E83-4B14-9E86-851448D57BBE}">
  <sheetPr codeName="Sheet17"/>
  <dimension ref="A1:H46"/>
  <sheetViews>
    <sheetView workbookViewId="0"/>
  </sheetViews>
  <sheetFormatPr defaultColWidth="9.15234375" defaultRowHeight="12.9" x14ac:dyDescent="0.35"/>
  <cols>
    <col min="1" max="1" width="27.84375" style="60" customWidth="1"/>
    <col min="2" max="2" width="8.53515625" style="60" customWidth="1"/>
    <col min="3" max="3" width="5" style="60" customWidth="1"/>
    <col min="4" max="4" width="25.84375" style="60" customWidth="1"/>
    <col min="5" max="5" width="8.53515625" style="60" customWidth="1"/>
    <col min="6" max="7" width="9" style="60" customWidth="1"/>
    <col min="8" max="8" width="21.15234375" style="60" customWidth="1"/>
    <col min="9" max="9" width="24.84375" style="60" customWidth="1"/>
    <col min="10" max="11" width="9" style="60" customWidth="1"/>
    <col min="12" max="16384" width="9.15234375" style="60"/>
  </cols>
  <sheetData>
    <row r="1" spans="1:8" x14ac:dyDescent="0.35">
      <c r="A1" s="78"/>
      <c r="B1" s="78"/>
      <c r="C1" s="78"/>
    </row>
    <row r="2" spans="1:8" x14ac:dyDescent="0.35">
      <c r="B2" s="101"/>
      <c r="C2" s="78"/>
      <c r="D2" s="132"/>
    </row>
    <row r="3" spans="1:8" x14ac:dyDescent="0.35">
      <c r="A3" s="189" t="s">
        <v>215</v>
      </c>
      <c r="B3" s="190" t="s">
        <v>216</v>
      </c>
      <c r="C3" s="191"/>
      <c r="D3" s="189" t="s">
        <v>215</v>
      </c>
      <c r="E3" s="190" t="s">
        <v>216</v>
      </c>
    </row>
    <row r="4" spans="1:8" x14ac:dyDescent="0.35">
      <c r="A4" s="192"/>
      <c r="B4" s="193"/>
      <c r="C4" s="193"/>
      <c r="D4" s="194"/>
      <c r="E4" s="195"/>
    </row>
    <row r="5" spans="1:8" x14ac:dyDescent="0.35">
      <c r="A5" s="188" t="s">
        <v>112</v>
      </c>
      <c r="B5" s="227" t="s">
        <v>217</v>
      </c>
      <c r="C5" s="196"/>
      <c r="D5" s="188" t="s">
        <v>218</v>
      </c>
      <c r="E5" s="227" t="s">
        <v>219</v>
      </c>
    </row>
    <row r="6" spans="1:8" x14ac:dyDescent="0.35">
      <c r="A6" s="188" t="s">
        <v>220</v>
      </c>
      <c r="B6" s="227"/>
      <c r="C6" s="196"/>
      <c r="D6" s="188" t="s">
        <v>221</v>
      </c>
      <c r="E6" s="227"/>
    </row>
    <row r="7" spans="1:8" x14ac:dyDescent="0.35">
      <c r="A7" s="188" t="s">
        <v>113</v>
      </c>
      <c r="B7" s="227"/>
      <c r="C7" s="196"/>
      <c r="D7" s="188" t="s">
        <v>300</v>
      </c>
      <c r="E7" s="227"/>
    </row>
    <row r="8" spans="1:8" x14ac:dyDescent="0.35">
      <c r="A8" s="188" t="s">
        <v>114</v>
      </c>
      <c r="B8" s="227"/>
      <c r="C8" s="196"/>
      <c r="D8" s="188" t="s">
        <v>301</v>
      </c>
      <c r="E8" s="227"/>
    </row>
    <row r="9" spans="1:8" x14ac:dyDescent="0.35">
      <c r="A9" s="188" t="s">
        <v>223</v>
      </c>
      <c r="B9" s="227"/>
      <c r="C9" s="196"/>
      <c r="D9" s="188" t="s">
        <v>222</v>
      </c>
      <c r="E9" s="227"/>
    </row>
    <row r="10" spans="1:8" x14ac:dyDescent="0.35">
      <c r="A10" s="189"/>
      <c r="B10" s="197"/>
      <c r="C10" s="196"/>
      <c r="D10" s="188" t="s">
        <v>224</v>
      </c>
      <c r="E10" s="227"/>
    </row>
    <row r="11" spans="1:8" x14ac:dyDescent="0.35">
      <c r="A11" s="188"/>
      <c r="B11" s="196"/>
      <c r="C11" s="196"/>
      <c r="D11" s="188" t="s">
        <v>453</v>
      </c>
      <c r="E11" s="227"/>
    </row>
    <row r="12" spans="1:8" x14ac:dyDescent="0.35">
      <c r="A12" s="188" t="s">
        <v>225</v>
      </c>
      <c r="B12" s="227" t="s">
        <v>219</v>
      </c>
      <c r="C12" s="196"/>
      <c r="D12" s="188" t="s">
        <v>226</v>
      </c>
      <c r="E12" s="227"/>
    </row>
    <row r="13" spans="1:8" x14ac:dyDescent="0.35">
      <c r="A13" s="188" t="s">
        <v>454</v>
      </c>
      <c r="B13" s="227"/>
      <c r="C13" s="196"/>
      <c r="D13" s="188" t="s">
        <v>227</v>
      </c>
      <c r="E13" s="227"/>
    </row>
    <row r="14" spans="1:8" x14ac:dyDescent="0.35">
      <c r="A14" s="188" t="s">
        <v>455</v>
      </c>
      <c r="B14" s="227"/>
      <c r="C14" s="196"/>
      <c r="D14" s="188" t="s">
        <v>274</v>
      </c>
      <c r="E14" s="227"/>
      <c r="H14" s="133"/>
    </row>
    <row r="15" spans="1:8" x14ac:dyDescent="0.35">
      <c r="A15" s="188" t="s">
        <v>228</v>
      </c>
      <c r="B15" s="227"/>
      <c r="C15" s="196"/>
      <c r="D15" s="188" t="s">
        <v>360</v>
      </c>
      <c r="E15" s="227"/>
      <c r="H15" s="133"/>
    </row>
    <row r="16" spans="1:8" x14ac:dyDescent="0.35">
      <c r="A16" s="188" t="s">
        <v>456</v>
      </c>
      <c r="B16" s="227"/>
      <c r="C16" s="196"/>
      <c r="D16" s="188" t="s">
        <v>302</v>
      </c>
      <c r="E16" s="227"/>
      <c r="H16" s="133"/>
    </row>
    <row r="17" spans="1:8" x14ac:dyDescent="0.35">
      <c r="A17" s="188" t="s">
        <v>229</v>
      </c>
      <c r="B17" s="227"/>
      <c r="C17" s="196"/>
      <c r="D17" s="188" t="s">
        <v>231</v>
      </c>
      <c r="E17" s="227"/>
      <c r="H17" s="133"/>
    </row>
    <row r="18" spans="1:8" x14ac:dyDescent="0.35">
      <c r="A18" s="188" t="s">
        <v>230</v>
      </c>
      <c r="B18" s="227"/>
      <c r="C18" s="196"/>
      <c r="D18" s="195"/>
      <c r="E18" s="227"/>
      <c r="H18" s="133"/>
    </row>
    <row r="19" spans="1:8" x14ac:dyDescent="0.35">
      <c r="A19" s="198"/>
      <c r="B19" s="198"/>
      <c r="C19" s="196"/>
      <c r="D19" s="198"/>
      <c r="E19" s="198"/>
      <c r="H19" s="133"/>
    </row>
    <row r="28" spans="1:8" ht="14.6" x14ac:dyDescent="0.4">
      <c r="A28" s="199"/>
      <c r="B28" s="199"/>
    </row>
    <row r="29" spans="1:8" ht="14.6" x14ac:dyDescent="0.4">
      <c r="A29" s="199"/>
      <c r="B29" s="199"/>
    </row>
    <row r="30" spans="1:8" ht="14.6" x14ac:dyDescent="0.4">
      <c r="A30" s="199"/>
      <c r="B30" s="199"/>
    </row>
    <row r="31" spans="1:8" ht="14.6" x14ac:dyDescent="0.4">
      <c r="A31" s="199"/>
      <c r="B31" s="199"/>
    </row>
    <row r="32" spans="1:8" ht="14.6" x14ac:dyDescent="0.4">
      <c r="A32" s="199"/>
      <c r="B32" s="199"/>
    </row>
    <row r="33" spans="1:2" ht="14.6" x14ac:dyDescent="0.4">
      <c r="A33" s="199"/>
      <c r="B33" s="199"/>
    </row>
    <row r="34" spans="1:2" ht="14.6" x14ac:dyDescent="0.4">
      <c r="A34" s="199"/>
      <c r="B34" s="199"/>
    </row>
    <row r="35" spans="1:2" ht="14.6" x14ac:dyDescent="0.4">
      <c r="A35" s="199"/>
      <c r="B35" s="199"/>
    </row>
    <row r="36" spans="1:2" ht="14.6" x14ac:dyDescent="0.4">
      <c r="A36" s="199"/>
      <c r="B36" s="199"/>
    </row>
    <row r="37" spans="1:2" ht="14.6" x14ac:dyDescent="0.4">
      <c r="A37" s="199"/>
      <c r="B37" s="199"/>
    </row>
    <row r="38" spans="1:2" ht="14.6" x14ac:dyDescent="0.4">
      <c r="A38" s="199"/>
      <c r="B38" s="199"/>
    </row>
    <row r="39" spans="1:2" ht="14.6" x14ac:dyDescent="0.4">
      <c r="A39" s="199"/>
      <c r="B39" s="199"/>
    </row>
    <row r="40" spans="1:2" ht="14.6" x14ac:dyDescent="0.4">
      <c r="A40" s="199"/>
      <c r="B40" s="199"/>
    </row>
    <row r="41" spans="1:2" ht="14.6" x14ac:dyDescent="0.4">
      <c r="A41" s="199"/>
      <c r="B41" s="199"/>
    </row>
    <row r="42" spans="1:2" ht="14.6" x14ac:dyDescent="0.4">
      <c r="A42" s="199"/>
      <c r="B42" s="199"/>
    </row>
    <row r="43" spans="1:2" ht="14.6" x14ac:dyDescent="0.4">
      <c r="A43" s="199"/>
      <c r="B43" s="199"/>
    </row>
    <row r="44" spans="1:2" ht="14.6" x14ac:dyDescent="0.4">
      <c r="A44" s="199"/>
      <c r="B44" s="199"/>
    </row>
    <row r="45" spans="1:2" ht="14.6" x14ac:dyDescent="0.4">
      <c r="A45" s="199"/>
      <c r="B45" s="199"/>
    </row>
    <row r="46" spans="1:2" ht="14.6" x14ac:dyDescent="0.4">
      <c r="A46" s="199"/>
      <c r="B46" s="199"/>
    </row>
  </sheetData>
  <mergeCells count="3">
    <mergeCell ref="B5:B9"/>
    <mergeCell ref="E5:E18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6424-0AAD-419B-96A1-6FD48203C5DB}">
  <sheetPr codeName="Sheet2"/>
  <dimension ref="A1:G22"/>
  <sheetViews>
    <sheetView workbookViewId="0"/>
  </sheetViews>
  <sheetFormatPr defaultColWidth="9.15234375" defaultRowHeight="12.9" x14ac:dyDescent="0.35"/>
  <cols>
    <col min="1" max="1" width="35.3828125" style="60" customWidth="1"/>
    <col min="2" max="2" width="7.84375" style="60" customWidth="1"/>
    <col min="3" max="5" width="7.3046875" style="60" customWidth="1"/>
    <col min="6" max="16384" width="9.15234375" style="60"/>
  </cols>
  <sheetData>
    <row r="1" spans="1:7" x14ac:dyDescent="0.35">
      <c r="A1" s="78"/>
      <c r="B1" s="78"/>
      <c r="C1" s="78"/>
      <c r="D1" s="78"/>
      <c r="E1" s="78"/>
    </row>
    <row r="2" spans="1:7" ht="24" x14ac:dyDescent="0.35">
      <c r="A2" s="120" t="s">
        <v>316</v>
      </c>
      <c r="B2" s="54" t="s">
        <v>372</v>
      </c>
      <c r="C2" s="54" t="s">
        <v>373</v>
      </c>
      <c r="D2" s="54" t="s">
        <v>317</v>
      </c>
      <c r="E2" s="54" t="s">
        <v>374</v>
      </c>
    </row>
    <row r="3" spans="1:7" x14ac:dyDescent="0.35">
      <c r="A3" s="100"/>
      <c r="B3" s="100"/>
      <c r="C3" s="100"/>
      <c r="D3" s="100"/>
      <c r="E3" s="100"/>
    </row>
    <row r="4" spans="1:7" x14ac:dyDescent="0.35">
      <c r="A4" s="56" t="s">
        <v>318</v>
      </c>
      <c r="B4" s="83">
        <v>2459.0650000000001</v>
      </c>
      <c r="C4" s="58">
        <v>4.3</v>
      </c>
      <c r="D4" s="58">
        <v>2</v>
      </c>
      <c r="E4" s="58">
        <v>2.7</v>
      </c>
      <c r="G4" s="148"/>
    </row>
    <row r="5" spans="1:7" x14ac:dyDescent="0.35">
      <c r="A5" s="56" t="s">
        <v>285</v>
      </c>
      <c r="B5" s="83">
        <v>1291.655</v>
      </c>
      <c r="C5" s="58">
        <v>1.2</v>
      </c>
      <c r="D5" s="58">
        <v>1.6</v>
      </c>
      <c r="E5" s="58">
        <v>1.3</v>
      </c>
      <c r="G5" s="149"/>
    </row>
    <row r="6" spans="1:7" x14ac:dyDescent="0.35">
      <c r="A6" s="56" t="s">
        <v>286</v>
      </c>
      <c r="B6" s="83">
        <v>1321.223</v>
      </c>
      <c r="C6" s="58">
        <v>4</v>
      </c>
      <c r="D6" s="58">
        <v>-3.1</v>
      </c>
      <c r="E6" s="58">
        <v>-1.1000000000000001</v>
      </c>
    </row>
    <row r="7" spans="1:7" x14ac:dyDescent="0.35">
      <c r="A7" s="56" t="s">
        <v>319</v>
      </c>
      <c r="B7" s="83"/>
      <c r="C7" s="58">
        <v>7.5</v>
      </c>
      <c r="D7" s="58">
        <v>-4.0999999999999996</v>
      </c>
      <c r="E7" s="58">
        <v>-2.9</v>
      </c>
    </row>
    <row r="8" spans="1:7" x14ac:dyDescent="0.35">
      <c r="A8" s="56" t="s">
        <v>320</v>
      </c>
      <c r="B8" s="83"/>
      <c r="C8" s="58">
        <v>-5.9</v>
      </c>
      <c r="D8" s="58">
        <v>-3.6</v>
      </c>
      <c r="E8" s="58">
        <v>3.2</v>
      </c>
    </row>
    <row r="9" spans="1:7" x14ac:dyDescent="0.35">
      <c r="A9" s="56" t="s">
        <v>321</v>
      </c>
      <c r="B9" s="83"/>
      <c r="C9" s="58">
        <v>2.2999999999999998</v>
      </c>
      <c r="D9" s="58">
        <v>2.1</v>
      </c>
      <c r="E9" s="58">
        <v>1.3</v>
      </c>
    </row>
    <row r="10" spans="1:7" x14ac:dyDescent="0.35">
      <c r="A10" s="56" t="s">
        <v>287</v>
      </c>
      <c r="B10" s="83">
        <v>1987.8779999999999</v>
      </c>
      <c r="C10" s="58">
        <v>1</v>
      </c>
      <c r="D10" s="58">
        <v>0.4</v>
      </c>
      <c r="E10" s="58">
        <v>2.9</v>
      </c>
    </row>
    <row r="11" spans="1:7" x14ac:dyDescent="0.35">
      <c r="A11" s="56" t="s">
        <v>288</v>
      </c>
      <c r="B11" s="83">
        <v>2099.8809999999999</v>
      </c>
      <c r="C11" s="58">
        <v>7.2</v>
      </c>
      <c r="D11" s="58">
        <v>-1.6</v>
      </c>
      <c r="E11" s="58">
        <v>1.8</v>
      </c>
    </row>
    <row r="12" spans="1:7" x14ac:dyDescent="0.35">
      <c r="A12" s="56" t="s">
        <v>289</v>
      </c>
      <c r="B12" s="83">
        <v>5067.6000000000004</v>
      </c>
      <c r="C12" s="58">
        <v>3.9</v>
      </c>
      <c r="D12" s="58">
        <v>0.7</v>
      </c>
      <c r="E12" s="58">
        <v>1.3</v>
      </c>
    </row>
    <row r="13" spans="1:7" x14ac:dyDescent="0.35">
      <c r="A13" s="56" t="s">
        <v>116</v>
      </c>
      <c r="B13" s="83">
        <v>4956</v>
      </c>
      <c r="C13" s="58">
        <v>1.3</v>
      </c>
      <c r="D13" s="58">
        <v>1.6</v>
      </c>
      <c r="E13" s="58">
        <v>1.8</v>
      </c>
    </row>
    <row r="14" spans="1:7" x14ac:dyDescent="0.35">
      <c r="A14" s="56"/>
      <c r="B14" s="58"/>
      <c r="C14" s="58"/>
      <c r="D14" s="58"/>
      <c r="E14" s="58"/>
    </row>
    <row r="15" spans="1:7" x14ac:dyDescent="0.35">
      <c r="A15" s="56" t="s">
        <v>290</v>
      </c>
      <c r="B15" s="58"/>
      <c r="C15" s="58">
        <v>-2.2999999999999998</v>
      </c>
      <c r="D15" s="58">
        <v>-0.3</v>
      </c>
      <c r="E15" s="58">
        <v>0</v>
      </c>
    </row>
    <row r="16" spans="1:7" x14ac:dyDescent="0.35">
      <c r="A16" s="56" t="s">
        <v>291</v>
      </c>
      <c r="B16" s="58"/>
      <c r="C16" s="58">
        <v>-3.6</v>
      </c>
      <c r="D16" s="58">
        <v>-1.6</v>
      </c>
      <c r="E16" s="58">
        <v>-1.3</v>
      </c>
    </row>
    <row r="17" spans="1:5" x14ac:dyDescent="0.35">
      <c r="A17" s="56"/>
      <c r="B17" s="58"/>
      <c r="C17" s="58"/>
      <c r="D17" s="58"/>
      <c r="E17" s="58"/>
    </row>
    <row r="18" spans="1:5" x14ac:dyDescent="0.35">
      <c r="A18" s="56" t="s">
        <v>292</v>
      </c>
      <c r="B18" s="58"/>
      <c r="C18" s="58">
        <v>4.0999999999999996</v>
      </c>
      <c r="D18" s="58">
        <v>5.2</v>
      </c>
      <c r="E18" s="58">
        <v>3.6</v>
      </c>
    </row>
    <row r="19" spans="1:5" x14ac:dyDescent="0.35">
      <c r="A19" s="56"/>
      <c r="B19" s="58"/>
      <c r="C19" s="58"/>
      <c r="D19" s="58"/>
      <c r="E19" s="58"/>
    </row>
    <row r="20" spans="1:5" x14ac:dyDescent="0.35">
      <c r="A20" s="56" t="s">
        <v>375</v>
      </c>
      <c r="B20" s="58"/>
      <c r="C20" s="58">
        <v>3.9</v>
      </c>
      <c r="D20" s="58">
        <v>5.0999999999999996</v>
      </c>
      <c r="E20" s="58">
        <v>4.8</v>
      </c>
    </row>
    <row r="21" spans="1:5" x14ac:dyDescent="0.35">
      <c r="A21" s="56" t="s">
        <v>293</v>
      </c>
      <c r="B21" s="58"/>
      <c r="C21" s="58">
        <v>8.6</v>
      </c>
      <c r="D21" s="58">
        <v>6.2</v>
      </c>
      <c r="E21" s="58">
        <v>4.7</v>
      </c>
    </row>
    <row r="22" spans="1:5" x14ac:dyDescent="0.35">
      <c r="A22" s="64"/>
      <c r="B22" s="64"/>
      <c r="C22" s="64"/>
      <c r="D22" s="64"/>
      <c r="E22" s="64"/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3D3D-A869-4507-9FEF-BEF45A617873}">
  <sheetPr codeName="Sheet18"/>
  <dimension ref="A1:J17"/>
  <sheetViews>
    <sheetView topLeftCell="A2" workbookViewId="0">
      <selection activeCell="B2" sqref="B2"/>
    </sheetView>
  </sheetViews>
  <sheetFormatPr defaultColWidth="9.15234375" defaultRowHeight="12.9" x14ac:dyDescent="0.35"/>
  <cols>
    <col min="1" max="1" width="31.84375" style="60" customWidth="1"/>
    <col min="2" max="7" width="8" style="60" customWidth="1"/>
    <col min="8" max="16384" width="9.15234375" style="60"/>
  </cols>
  <sheetData>
    <row r="1" spans="1:10" x14ac:dyDescent="0.35">
      <c r="A1" s="78"/>
      <c r="B1" s="78"/>
      <c r="C1" s="78"/>
      <c r="D1" s="78"/>
      <c r="E1" s="78"/>
      <c r="F1" s="78"/>
      <c r="G1" s="78"/>
    </row>
    <row r="2" spans="1:10" ht="24" x14ac:dyDescent="0.35">
      <c r="A2" s="53" t="s">
        <v>458</v>
      </c>
      <c r="B2" s="54" t="s">
        <v>232</v>
      </c>
      <c r="C2" s="54" t="s">
        <v>457</v>
      </c>
      <c r="D2" s="54" t="s">
        <v>233</v>
      </c>
      <c r="E2" s="54" t="s">
        <v>234</v>
      </c>
      <c r="F2" s="54" t="s">
        <v>235</v>
      </c>
      <c r="G2" s="54" t="s">
        <v>236</v>
      </c>
    </row>
    <row r="3" spans="1:10" x14ac:dyDescent="0.35">
      <c r="A3" s="55"/>
      <c r="B3" s="55"/>
      <c r="C3" s="55"/>
      <c r="D3" s="55"/>
      <c r="E3" s="55"/>
      <c r="F3" s="55"/>
      <c r="G3" s="55"/>
    </row>
    <row r="4" spans="1:10" x14ac:dyDescent="0.35">
      <c r="A4" s="56" t="s">
        <v>112</v>
      </c>
      <c r="B4" s="79">
        <v>1</v>
      </c>
      <c r="C4" s="80">
        <v>6593.56</v>
      </c>
      <c r="D4" s="80">
        <v>27276.206999999999</v>
      </c>
      <c r="E4" s="80">
        <v>33869.767</v>
      </c>
      <c r="F4" s="80">
        <v>1229.079</v>
      </c>
      <c r="G4" s="80">
        <v>590.53599999999994</v>
      </c>
      <c r="H4" s="156"/>
      <c r="I4" s="156"/>
      <c r="J4" s="148"/>
    </row>
    <row r="5" spans="1:10" x14ac:dyDescent="0.35">
      <c r="A5" s="56" t="s">
        <v>220</v>
      </c>
      <c r="B5" s="79">
        <v>1</v>
      </c>
      <c r="C5" s="80">
        <v>10606.060303999999</v>
      </c>
      <c r="D5" s="80">
        <v>124946.299933</v>
      </c>
      <c r="E5" s="80">
        <v>135552.36023699999</v>
      </c>
      <c r="F5" s="80">
        <v>19858.535146000002</v>
      </c>
      <c r="G5" s="80">
        <v>-4413.889889</v>
      </c>
      <c r="H5" s="156"/>
      <c r="I5" s="156"/>
      <c r="J5" s="148"/>
    </row>
    <row r="6" spans="1:10" ht="12.75" customHeight="1" x14ac:dyDescent="0.35">
      <c r="A6" s="56" t="s">
        <v>113</v>
      </c>
      <c r="B6" s="79">
        <v>1</v>
      </c>
      <c r="C6" s="80">
        <v>26868.225999999999</v>
      </c>
      <c r="D6" s="80">
        <v>194843.804</v>
      </c>
      <c r="E6" s="80">
        <v>221712.03</v>
      </c>
      <c r="F6" s="80">
        <v>597.11</v>
      </c>
      <c r="G6" s="80">
        <v>374.54</v>
      </c>
      <c r="H6" s="156"/>
      <c r="I6" s="156"/>
      <c r="J6" s="149"/>
    </row>
    <row r="7" spans="1:10" ht="12.75" customHeight="1" x14ac:dyDescent="0.35">
      <c r="A7" s="56" t="s">
        <v>114</v>
      </c>
      <c r="B7" s="79">
        <v>1</v>
      </c>
      <c r="C7" s="80">
        <v>70862.119000000006</v>
      </c>
      <c r="D7" s="80">
        <v>59887.637000000002</v>
      </c>
      <c r="E7" s="80">
        <v>130749.75599999999</v>
      </c>
      <c r="F7" s="80">
        <v>7763.4560000000001</v>
      </c>
      <c r="G7" s="80">
        <v>7962.9759999999997</v>
      </c>
      <c r="H7" s="156"/>
      <c r="I7" s="156"/>
    </row>
    <row r="8" spans="1:10" x14ac:dyDescent="0.35">
      <c r="A8" s="56" t="s">
        <v>237</v>
      </c>
      <c r="B8" s="79">
        <v>1</v>
      </c>
      <c r="C8" s="80">
        <v>48291.029000000002</v>
      </c>
      <c r="D8" s="80">
        <v>9178.1740000000009</v>
      </c>
      <c r="E8" s="80">
        <v>57469.203000000001</v>
      </c>
      <c r="F8" s="80">
        <v>10652.995999999999</v>
      </c>
      <c r="G8" s="80">
        <v>6866.7370000000001</v>
      </c>
      <c r="H8" s="156"/>
      <c r="I8" s="156"/>
    </row>
    <row r="9" spans="1:10" s="153" customFormat="1" x14ac:dyDescent="0.35">
      <c r="A9" s="3" t="s">
        <v>77</v>
      </c>
      <c r="B9" s="81"/>
      <c r="C9" s="82">
        <v>163220.99430400002</v>
      </c>
      <c r="D9" s="82">
        <v>416132.12193299999</v>
      </c>
      <c r="E9" s="82">
        <v>579353.11623699998</v>
      </c>
      <c r="F9" s="82">
        <v>40101.176146000005</v>
      </c>
      <c r="G9" s="156">
        <v>11380.899110999999</v>
      </c>
    </row>
    <row r="10" spans="1:10" x14ac:dyDescent="0.35">
      <c r="A10" s="77"/>
      <c r="B10" s="77"/>
      <c r="C10" s="77"/>
      <c r="D10" s="77"/>
      <c r="E10" s="77"/>
      <c r="F10" s="77"/>
      <c r="G10" s="77"/>
    </row>
    <row r="15" spans="1:10" x14ac:dyDescent="0.35">
      <c r="A15" s="200"/>
    </row>
    <row r="16" spans="1:10" x14ac:dyDescent="0.35">
      <c r="A16" s="200"/>
      <c r="B16" s="79"/>
      <c r="C16" s="200"/>
      <c r="D16" s="200"/>
      <c r="E16" s="200"/>
      <c r="F16" s="200"/>
      <c r="G16" s="200"/>
    </row>
    <row r="17" spans="1:1" x14ac:dyDescent="0.35">
      <c r="A17" s="20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FC73-C40B-4DED-AB35-E08F12601B91}">
  <sheetPr codeName="Sheet19"/>
  <dimension ref="A1:P21"/>
  <sheetViews>
    <sheetView workbookViewId="0">
      <selection activeCell="H17" sqref="H17"/>
    </sheetView>
  </sheetViews>
  <sheetFormatPr defaultColWidth="9.15234375" defaultRowHeight="12.9" x14ac:dyDescent="0.35"/>
  <cols>
    <col min="1" max="1" width="38.15234375" style="60" customWidth="1"/>
    <col min="2" max="2" width="10.3828125" style="60" customWidth="1"/>
    <col min="3" max="3" width="12.15234375" style="60" customWidth="1"/>
    <col min="4" max="4" width="10.3828125" style="60" customWidth="1"/>
    <col min="5" max="16384" width="9.15234375" style="60"/>
  </cols>
  <sheetData>
    <row r="1" spans="1:16" x14ac:dyDescent="0.35">
      <c r="A1" s="78"/>
      <c r="B1" s="78"/>
      <c r="C1" s="78"/>
      <c r="D1" s="78"/>
    </row>
    <row r="2" spans="1:16" ht="25.75" x14ac:dyDescent="0.35">
      <c r="A2" s="53" t="s">
        <v>459</v>
      </c>
      <c r="B2" s="54" t="s">
        <v>236</v>
      </c>
      <c r="C2" s="54" t="s">
        <v>303</v>
      </c>
      <c r="D2" s="54" t="s">
        <v>238</v>
      </c>
    </row>
    <row r="3" spans="1:16" x14ac:dyDescent="0.35">
      <c r="A3" s="55"/>
      <c r="B3" s="55"/>
      <c r="C3" s="55"/>
      <c r="D3" s="55"/>
    </row>
    <row r="4" spans="1:16" x14ac:dyDescent="0.35">
      <c r="A4" s="56" t="s">
        <v>112</v>
      </c>
      <c r="B4" s="83">
        <v>1077.5999999999999</v>
      </c>
      <c r="C4" s="84">
        <v>5000</v>
      </c>
      <c r="D4" s="84">
        <v>5000</v>
      </c>
    </row>
    <row r="5" spans="1:16" ht="12.75" customHeight="1" x14ac:dyDescent="0.35">
      <c r="A5" s="56" t="s">
        <v>220</v>
      </c>
      <c r="B5" s="83">
        <v>-4091.0450000000001</v>
      </c>
      <c r="C5" s="84">
        <v>0</v>
      </c>
      <c r="D5" s="84">
        <v>0</v>
      </c>
    </row>
    <row r="6" spans="1:16" ht="12.75" customHeight="1" x14ac:dyDescent="0.35">
      <c r="A6" s="56" t="s">
        <v>113</v>
      </c>
      <c r="B6" s="83">
        <v>2405.8690000000001</v>
      </c>
      <c r="C6" s="83">
        <v>10000</v>
      </c>
      <c r="D6" s="83">
        <v>10000</v>
      </c>
    </row>
    <row r="7" spans="1:16" x14ac:dyDescent="0.35">
      <c r="A7" s="85" t="s">
        <v>460</v>
      </c>
      <c r="B7" s="86"/>
      <c r="C7" s="86"/>
      <c r="D7" s="86">
        <v>5500</v>
      </c>
      <c r="H7" s="201"/>
    </row>
    <row r="8" spans="1:16" x14ac:dyDescent="0.35">
      <c r="A8" s="56" t="s">
        <v>114</v>
      </c>
      <c r="B8" s="83">
        <v>6919.6959999999999</v>
      </c>
      <c r="C8" s="84">
        <v>3000</v>
      </c>
      <c r="D8" s="84">
        <v>3000</v>
      </c>
      <c r="H8" s="201"/>
    </row>
    <row r="9" spans="1:16" x14ac:dyDescent="0.35">
      <c r="A9" s="56" t="s">
        <v>223</v>
      </c>
      <c r="B9" s="83">
        <v>3832.9209999999998</v>
      </c>
      <c r="C9" s="84">
        <v>0</v>
      </c>
      <c r="D9" s="84">
        <v>0</v>
      </c>
      <c r="H9" s="201"/>
    </row>
    <row r="10" spans="1:16" x14ac:dyDescent="0.35">
      <c r="A10" s="3" t="s">
        <v>77</v>
      </c>
      <c r="B10" s="82">
        <v>10145.040999999999</v>
      </c>
      <c r="C10" s="82">
        <v>18000</v>
      </c>
      <c r="D10" s="82">
        <v>18000</v>
      </c>
      <c r="H10" s="201"/>
      <c r="J10" s="154"/>
    </row>
    <row r="11" spans="1:16" x14ac:dyDescent="0.35">
      <c r="A11" s="64"/>
      <c r="B11" s="64"/>
      <c r="C11" s="64"/>
      <c r="D11" s="64"/>
      <c r="H11" s="201"/>
      <c r="J11" s="154"/>
    </row>
    <row r="12" spans="1:16" x14ac:dyDescent="0.35">
      <c r="A12" s="202"/>
      <c r="B12" s="48"/>
      <c r="C12" s="55"/>
      <c r="D12" s="55"/>
      <c r="H12" s="201"/>
      <c r="J12" s="154"/>
    </row>
    <row r="13" spans="1:16" s="48" customFormat="1" x14ac:dyDescent="0.35">
      <c r="A13" s="48" t="s">
        <v>461</v>
      </c>
      <c r="H13" s="201"/>
      <c r="I13" s="60"/>
      <c r="J13" s="60"/>
      <c r="K13" s="60"/>
      <c r="L13" s="60"/>
      <c r="M13" s="60"/>
      <c r="N13" s="60"/>
      <c r="O13" s="60"/>
      <c r="P13" s="60"/>
    </row>
    <row r="14" spans="1:16" x14ac:dyDescent="0.35">
      <c r="A14" s="228"/>
      <c r="B14" s="228"/>
      <c r="C14" s="228"/>
      <c r="D14" s="228"/>
      <c r="H14" s="201"/>
      <c r="J14" s="201"/>
    </row>
    <row r="15" spans="1:16" x14ac:dyDescent="0.35">
      <c r="H15" s="201"/>
      <c r="J15" s="154"/>
    </row>
    <row r="16" spans="1:16" x14ac:dyDescent="0.35">
      <c r="H16" s="201"/>
      <c r="J16" s="154"/>
    </row>
    <row r="17" spans="7:10" x14ac:dyDescent="0.35">
      <c r="H17" s="201"/>
      <c r="J17" s="154"/>
    </row>
    <row r="18" spans="7:10" x14ac:dyDescent="0.35">
      <c r="G18" s="56"/>
      <c r="H18" s="83"/>
      <c r="I18" s="84"/>
      <c r="J18" s="84"/>
    </row>
    <row r="19" spans="7:10" x14ac:dyDescent="0.35">
      <c r="H19" s="201"/>
      <c r="J19" s="154"/>
    </row>
    <row r="20" spans="7:10" x14ac:dyDescent="0.35">
      <c r="H20" s="201"/>
      <c r="J20" s="154"/>
    </row>
    <row r="21" spans="7:10" x14ac:dyDescent="0.35">
      <c r="H21" s="201"/>
    </row>
  </sheetData>
  <mergeCells count="1">
    <mergeCell ref="A14:D1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93D1-9826-4EF0-B54E-01BE77720C24}">
  <sheetPr codeName="Sheet20"/>
  <dimension ref="A1:P32"/>
  <sheetViews>
    <sheetView topLeftCell="A2" workbookViewId="0">
      <selection activeCell="C2" sqref="C2"/>
    </sheetView>
  </sheetViews>
  <sheetFormatPr defaultColWidth="8.53515625" defaultRowHeight="14.6" x14ac:dyDescent="0.4"/>
  <cols>
    <col min="1" max="1" width="45.53515625" style="203" customWidth="1"/>
    <col min="2" max="3" width="10.53515625" style="203" customWidth="1"/>
    <col min="4" max="4" width="8.53515625" style="203"/>
    <col min="5" max="5" width="50.53515625" style="203" customWidth="1"/>
    <col min="6" max="16384" width="8.53515625" style="203"/>
  </cols>
  <sheetData>
    <row r="1" spans="1:16" x14ac:dyDescent="0.4">
      <c r="A1" s="55"/>
      <c r="B1" s="55"/>
      <c r="C1" s="55"/>
    </row>
    <row r="2" spans="1:16" s="204" customFormat="1" ht="24.45" x14ac:dyDescent="0.4">
      <c r="A2" s="53" t="s">
        <v>39</v>
      </c>
      <c r="B2" s="54" t="s">
        <v>382</v>
      </c>
      <c r="C2" s="54" t="s">
        <v>381</v>
      </c>
      <c r="D2" s="54" t="s">
        <v>239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9.75" customHeight="1" x14ac:dyDescent="0.4">
      <c r="A3" s="55"/>
      <c r="B3" s="55"/>
      <c r="C3" s="55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15" customHeight="1" x14ac:dyDescent="0.4">
      <c r="A4" s="87" t="s">
        <v>240</v>
      </c>
      <c r="B4" s="88"/>
      <c r="C4" s="88"/>
      <c r="E4" s="8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15" customHeight="1" x14ac:dyDescent="0.4">
      <c r="A5" s="56" t="s">
        <v>241</v>
      </c>
      <c r="B5" s="83">
        <v>29632.798999999999</v>
      </c>
      <c r="C5" s="57">
        <v>30796.149000000001</v>
      </c>
      <c r="D5" s="57">
        <v>1163.3500000000022</v>
      </c>
      <c r="E5" s="56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x14ac:dyDescent="0.4">
      <c r="A6" s="56" t="s">
        <v>242</v>
      </c>
      <c r="B6" s="83">
        <v>15469.072</v>
      </c>
      <c r="C6" s="57">
        <v>15990.33</v>
      </c>
      <c r="D6" s="57">
        <v>521.25799999999981</v>
      </c>
      <c r="E6" s="56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6" x14ac:dyDescent="0.4">
      <c r="A7" s="56" t="s">
        <v>243</v>
      </c>
      <c r="B7" s="83">
        <v>30181.911</v>
      </c>
      <c r="C7" s="57">
        <v>29093.100999999999</v>
      </c>
      <c r="D7" s="57">
        <v>-1088.8100000000013</v>
      </c>
      <c r="E7" s="56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6" x14ac:dyDescent="0.4">
      <c r="A8" s="56" t="s">
        <v>244</v>
      </c>
      <c r="B8" s="83">
        <v>28061.305</v>
      </c>
      <c r="C8" s="57">
        <v>28322.898000000001</v>
      </c>
      <c r="D8" s="57">
        <v>261.59300000000076</v>
      </c>
      <c r="E8" s="56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x14ac:dyDescent="0.4">
      <c r="A9" s="56" t="s">
        <v>245</v>
      </c>
      <c r="B9" s="83">
        <v>6904.7529999999997</v>
      </c>
      <c r="C9" s="57">
        <v>6974.0969999999998</v>
      </c>
      <c r="D9" s="57">
        <v>69.344000000000051</v>
      </c>
      <c r="E9" s="56"/>
      <c r="G9" s="69"/>
      <c r="H9" s="69"/>
      <c r="I9" s="57"/>
      <c r="J9" s="57"/>
      <c r="K9" s="57"/>
      <c r="L9" s="57"/>
      <c r="M9" s="57"/>
    </row>
    <row r="10" spans="1:16" x14ac:dyDescent="0.4">
      <c r="A10" s="3" t="s">
        <v>246</v>
      </c>
      <c r="B10" s="82">
        <v>9379.5799999999981</v>
      </c>
      <c r="C10" s="89">
        <v>8601.9249999999975</v>
      </c>
      <c r="D10" s="89">
        <v>-777.65500000000065</v>
      </c>
      <c r="E10" s="3"/>
      <c r="G10" s="69"/>
      <c r="H10" s="69"/>
      <c r="I10" s="57"/>
      <c r="J10" s="57"/>
      <c r="K10" s="57"/>
      <c r="L10" s="57"/>
      <c r="M10" s="57"/>
    </row>
    <row r="11" spans="1:16" x14ac:dyDescent="0.4">
      <c r="A11" s="56" t="s">
        <v>247</v>
      </c>
      <c r="B11" s="83">
        <v>1552.3</v>
      </c>
      <c r="C11" s="57">
        <v>1543.116</v>
      </c>
      <c r="D11" s="57">
        <v>-9.1839999999999691</v>
      </c>
      <c r="E11" s="56"/>
      <c r="G11" s="57"/>
      <c r="H11" s="57"/>
      <c r="I11" s="57"/>
      <c r="J11" s="57"/>
      <c r="K11" s="57"/>
      <c r="L11" s="57"/>
      <c r="M11" s="57"/>
    </row>
    <row r="12" spans="1:16" ht="15" customHeight="1" x14ac:dyDescent="0.4">
      <c r="A12" s="3" t="s">
        <v>249</v>
      </c>
      <c r="B12" s="82">
        <v>10931.879999999997</v>
      </c>
      <c r="C12" s="89">
        <v>10145.040999999997</v>
      </c>
      <c r="D12" s="89">
        <v>-786.83899999999994</v>
      </c>
      <c r="E12" s="3"/>
      <c r="G12" s="57"/>
      <c r="H12" s="57"/>
      <c r="I12" s="57"/>
      <c r="J12" s="57"/>
      <c r="K12" s="57"/>
      <c r="L12" s="57"/>
      <c r="M12" s="57"/>
    </row>
    <row r="13" spans="1:16" x14ac:dyDescent="0.4">
      <c r="A13" s="87" t="s">
        <v>250</v>
      </c>
      <c r="B13" s="83"/>
      <c r="C13" s="57"/>
      <c r="D13" s="57">
        <v>0</v>
      </c>
      <c r="E13" s="87"/>
      <c r="J13" s="57"/>
      <c r="K13" s="57"/>
      <c r="L13" s="57"/>
      <c r="M13" s="57"/>
    </row>
    <row r="14" spans="1:16" x14ac:dyDescent="0.4">
      <c r="A14" s="56" t="s">
        <v>249</v>
      </c>
      <c r="B14" s="83">
        <v>10931.88</v>
      </c>
      <c r="C14" s="57">
        <v>10145.040999999999</v>
      </c>
      <c r="D14" s="57">
        <v>-786.83899999999994</v>
      </c>
      <c r="E14" s="56"/>
      <c r="G14" s="57"/>
      <c r="H14" s="57"/>
    </row>
    <row r="15" spans="1:16" x14ac:dyDescent="0.4">
      <c r="A15" s="56" t="s">
        <v>251</v>
      </c>
      <c r="B15" s="83">
        <v>1642.8430000000001</v>
      </c>
      <c r="C15" s="57">
        <v>2913.4189999999999</v>
      </c>
      <c r="D15" s="57">
        <v>1270.5759999999998</v>
      </c>
      <c r="E15" s="56"/>
      <c r="G15" s="57"/>
      <c r="H15" s="57"/>
    </row>
    <row r="16" spans="1:16" ht="15" customHeight="1" x14ac:dyDescent="0.4">
      <c r="A16" s="56" t="s">
        <v>252</v>
      </c>
      <c r="B16" s="83">
        <v>6279.2950000000001</v>
      </c>
      <c r="C16" s="57">
        <v>-1261.604</v>
      </c>
      <c r="D16" s="57">
        <v>-7540.8990000000003</v>
      </c>
      <c r="E16" s="56"/>
      <c r="G16" s="57"/>
      <c r="H16" s="57"/>
    </row>
    <row r="17" spans="1:9" ht="15" customHeight="1" x14ac:dyDescent="0.4">
      <c r="A17" s="3" t="s">
        <v>80</v>
      </c>
      <c r="B17" s="82">
        <v>18854.018</v>
      </c>
      <c r="C17" s="89">
        <v>11796.856</v>
      </c>
      <c r="D17" s="89">
        <v>-7057.1620000000003</v>
      </c>
      <c r="E17" s="3"/>
    </row>
    <row r="18" spans="1:9" x14ac:dyDescent="0.4">
      <c r="A18" s="56" t="s">
        <v>82</v>
      </c>
      <c r="B18" s="83">
        <v>34488.510999999999</v>
      </c>
      <c r="C18" s="57">
        <v>38875.635000000002</v>
      </c>
      <c r="D18" s="57">
        <v>4387.1240000000034</v>
      </c>
      <c r="E18" s="56"/>
      <c r="G18" s="57"/>
      <c r="H18" s="57"/>
      <c r="I18" s="57"/>
    </row>
    <row r="19" spans="1:9" x14ac:dyDescent="0.4">
      <c r="A19" s="56" t="s">
        <v>253</v>
      </c>
      <c r="B19" s="83">
        <v>32962.334999999999</v>
      </c>
      <c r="C19" s="57">
        <v>33724.78</v>
      </c>
      <c r="D19" s="57">
        <v>762.44499999999971</v>
      </c>
      <c r="E19" s="56"/>
      <c r="G19" s="57"/>
      <c r="H19" s="57"/>
    </row>
    <row r="20" spans="1:9" ht="15" customHeight="1" x14ac:dyDescent="0.4">
      <c r="A20" s="56" t="s">
        <v>254</v>
      </c>
      <c r="B20" s="83">
        <v>-3208.0839999999998</v>
      </c>
      <c r="C20" s="57">
        <v>-3320.3139999999999</v>
      </c>
      <c r="D20" s="57">
        <v>-112.23000000000002</v>
      </c>
      <c r="E20" s="56"/>
      <c r="G20" s="57"/>
      <c r="H20" s="57"/>
    </row>
    <row r="21" spans="1:9" ht="15" customHeight="1" x14ac:dyDescent="0.4">
      <c r="A21" s="56" t="s">
        <v>255</v>
      </c>
      <c r="B21" s="83">
        <v>-10239.84</v>
      </c>
      <c r="C21" s="57">
        <v>-6402.5379999999996</v>
      </c>
      <c r="D21" s="57">
        <v>3837.3020000000006</v>
      </c>
      <c r="E21" s="56"/>
      <c r="G21" s="57"/>
      <c r="H21" s="57"/>
    </row>
    <row r="22" spans="1:9" ht="15" customHeight="1" x14ac:dyDescent="0.4">
      <c r="A22" s="56" t="s">
        <v>352</v>
      </c>
      <c r="B22" s="83">
        <v>0</v>
      </c>
      <c r="C22" s="57">
        <v>0</v>
      </c>
      <c r="D22" s="57">
        <v>0</v>
      </c>
      <c r="E22" s="56"/>
      <c r="G22" s="57"/>
      <c r="H22" s="57"/>
    </row>
    <row r="23" spans="1:9" ht="15" customHeight="1" x14ac:dyDescent="0.4">
      <c r="A23" s="3" t="s">
        <v>256</v>
      </c>
      <c r="B23" s="82">
        <v>-14974.099999999999</v>
      </c>
      <c r="C23" s="89">
        <v>-14873.707000000002</v>
      </c>
      <c r="D23" s="89">
        <v>100.39299999999639</v>
      </c>
      <c r="E23" s="3"/>
    </row>
    <row r="24" spans="1:9" s="204" customFormat="1" x14ac:dyDescent="0.4">
      <c r="A24" s="56" t="s">
        <v>257</v>
      </c>
      <c r="B24" s="83">
        <v>28265.727999999999</v>
      </c>
      <c r="C24" s="57">
        <v>31207.976999999999</v>
      </c>
      <c r="D24" s="57">
        <v>2942.2489999999998</v>
      </c>
      <c r="E24" s="56"/>
    </row>
    <row r="25" spans="1:9" x14ac:dyDescent="0.4">
      <c r="A25" s="56" t="s">
        <v>258</v>
      </c>
      <c r="B25" s="83">
        <v>30415.931</v>
      </c>
      <c r="C25" s="57">
        <v>24431.085999999999</v>
      </c>
      <c r="D25" s="57">
        <v>-5984.8450000000012</v>
      </c>
      <c r="E25" s="56"/>
    </row>
    <row r="26" spans="1:9" x14ac:dyDescent="0.4">
      <c r="A26" s="56" t="s">
        <v>352</v>
      </c>
      <c r="B26" s="83">
        <v>0</v>
      </c>
      <c r="C26" s="57">
        <v>0</v>
      </c>
      <c r="D26" s="57">
        <v>0</v>
      </c>
      <c r="E26" s="56"/>
    </row>
    <row r="27" spans="1:9" x14ac:dyDescent="0.4">
      <c r="A27" s="3" t="s">
        <v>90</v>
      </c>
      <c r="B27" s="82">
        <v>-2150.2030000000013</v>
      </c>
      <c r="C27" s="89">
        <v>6776.8909999999996</v>
      </c>
      <c r="D27" s="89">
        <v>8927.094000000001</v>
      </c>
      <c r="E27" s="205"/>
    </row>
    <row r="28" spans="1:9" x14ac:dyDescent="0.4">
      <c r="A28" s="3" t="s">
        <v>91</v>
      </c>
      <c r="B28" s="82">
        <v>1729.7150000000001</v>
      </c>
      <c r="C28" s="89">
        <v>3700.0399999999972</v>
      </c>
      <c r="D28" s="89">
        <v>1970.3249999999971</v>
      </c>
      <c r="E28" s="3"/>
    </row>
    <row r="29" spans="1:9" x14ac:dyDescent="0.4">
      <c r="A29" s="56" t="s">
        <v>261</v>
      </c>
      <c r="B29" s="83">
        <v>45279.542999999998</v>
      </c>
      <c r="C29" s="57">
        <v>47009.258000000002</v>
      </c>
      <c r="D29" s="57">
        <v>1729.7150000000038</v>
      </c>
      <c r="E29" s="56"/>
    </row>
    <row r="30" spans="1:9" x14ac:dyDescent="0.4">
      <c r="A30" s="56" t="s">
        <v>262</v>
      </c>
      <c r="B30" s="83">
        <v>47009.258000000002</v>
      </c>
      <c r="C30" s="57">
        <v>50709.297999999995</v>
      </c>
      <c r="D30" s="57">
        <v>3700.0399999999936</v>
      </c>
      <c r="E30" s="56"/>
    </row>
    <row r="31" spans="1:9" x14ac:dyDescent="0.4">
      <c r="A31" s="64"/>
      <c r="B31" s="206"/>
      <c r="C31" s="206"/>
      <c r="D31" s="206"/>
    </row>
    <row r="32" spans="1:9" x14ac:dyDescent="0.4">
      <c r="C32" s="20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5309-7033-4704-9515-B0309247627A}">
  <sheetPr codeName="Sheet21"/>
  <dimension ref="A1:M17"/>
  <sheetViews>
    <sheetView workbookViewId="0">
      <selection activeCell="I20" sqref="I20"/>
    </sheetView>
  </sheetViews>
  <sheetFormatPr defaultColWidth="9.15234375" defaultRowHeight="12.9" x14ac:dyDescent="0.35"/>
  <cols>
    <col min="1" max="1" width="30" style="60" customWidth="1"/>
    <col min="2" max="3" width="6.84375" style="60" customWidth="1"/>
    <col min="4" max="6" width="6.53515625" style="60" customWidth="1"/>
    <col min="7" max="7" width="8.53515625" style="60" customWidth="1"/>
    <col min="8" max="11" width="9.15234375" style="60"/>
    <col min="12" max="12" width="32.15234375" style="60" customWidth="1"/>
    <col min="13" max="16384" width="9.15234375" style="60"/>
  </cols>
  <sheetData>
    <row r="1" spans="1:13" x14ac:dyDescent="0.35">
      <c r="A1" s="78"/>
      <c r="B1" s="78"/>
      <c r="C1" s="78"/>
      <c r="D1" s="78"/>
      <c r="E1" s="78"/>
      <c r="F1" s="78"/>
      <c r="G1" s="78"/>
    </row>
    <row r="2" spans="1:13" ht="24" x14ac:dyDescent="0.35">
      <c r="A2" s="53" t="s">
        <v>462</v>
      </c>
      <c r="B2" s="54" t="s">
        <v>232</v>
      </c>
      <c r="C2" s="54" t="s">
        <v>457</v>
      </c>
      <c r="D2" s="54" t="s">
        <v>233</v>
      </c>
      <c r="E2" s="54" t="s">
        <v>234</v>
      </c>
      <c r="F2" s="54" t="s">
        <v>235</v>
      </c>
      <c r="G2" s="54" t="s">
        <v>236</v>
      </c>
    </row>
    <row r="3" spans="1:13" x14ac:dyDescent="0.35">
      <c r="A3" s="55"/>
      <c r="B3" s="55"/>
      <c r="C3" s="55"/>
      <c r="D3" s="55"/>
      <c r="E3" s="55"/>
      <c r="F3" s="55"/>
      <c r="G3" s="55"/>
    </row>
    <row r="4" spans="1:13" x14ac:dyDescent="0.35">
      <c r="A4" s="56" t="s">
        <v>111</v>
      </c>
      <c r="B4" s="134">
        <v>1</v>
      </c>
      <c r="C4" s="83">
        <v>14988.687</v>
      </c>
      <c r="D4" s="83">
        <v>24491.228999999999</v>
      </c>
      <c r="E4" s="83">
        <v>39479.915999999997</v>
      </c>
      <c r="F4" s="135">
        <v>0</v>
      </c>
      <c r="G4" s="95">
        <v>-15.313000000000001</v>
      </c>
      <c r="J4" s="148"/>
      <c r="L4" s="56"/>
      <c r="M4" s="76"/>
    </row>
    <row r="5" spans="1:13" x14ac:dyDescent="0.35">
      <c r="A5" s="56" t="s">
        <v>228</v>
      </c>
      <c r="B5" s="134">
        <v>1</v>
      </c>
      <c r="C5" s="83">
        <v>-2791.384</v>
      </c>
      <c r="D5" s="83">
        <v>70857.856</v>
      </c>
      <c r="E5" s="83">
        <v>68066.471000000005</v>
      </c>
      <c r="F5" s="83">
        <v>4061.3789999999999</v>
      </c>
      <c r="G5" s="83">
        <v>-370.68299999999999</v>
      </c>
      <c r="J5" s="149"/>
      <c r="L5" s="56"/>
      <c r="M5" s="76"/>
    </row>
    <row r="6" spans="1:13" x14ac:dyDescent="0.35">
      <c r="A6" s="56" t="s">
        <v>361</v>
      </c>
      <c r="B6" s="134">
        <v>1</v>
      </c>
      <c r="C6" s="83">
        <v>19883.830000000002</v>
      </c>
      <c r="D6" s="83">
        <v>35496.18</v>
      </c>
      <c r="E6" s="83">
        <v>55380.01</v>
      </c>
      <c r="F6" s="83">
        <v>13.105</v>
      </c>
      <c r="G6" s="83">
        <v>-2452.7170000000001</v>
      </c>
      <c r="J6" s="149"/>
      <c r="L6" s="56"/>
      <c r="M6" s="76"/>
    </row>
    <row r="7" spans="1:13" x14ac:dyDescent="0.35">
      <c r="A7" s="188" t="s">
        <v>456</v>
      </c>
      <c r="B7" s="134">
        <v>1</v>
      </c>
      <c r="C7" s="83">
        <v>-34.512</v>
      </c>
      <c r="D7" s="83">
        <v>16292.817999999999</v>
      </c>
      <c r="E7" s="83">
        <v>16258.306</v>
      </c>
      <c r="F7" s="83">
        <v>981.31799999999998</v>
      </c>
      <c r="G7" s="83">
        <v>-327.87799999999999</v>
      </c>
      <c r="J7" s="149"/>
      <c r="L7" s="56"/>
      <c r="M7" s="76"/>
    </row>
    <row r="8" spans="1:13" x14ac:dyDescent="0.35">
      <c r="A8" s="56" t="s">
        <v>229</v>
      </c>
      <c r="B8" s="134">
        <v>0.54</v>
      </c>
      <c r="C8" s="83">
        <v>10619.093000000001</v>
      </c>
      <c r="D8" s="83">
        <v>25297.387999999999</v>
      </c>
      <c r="E8" s="83">
        <v>35916.481</v>
      </c>
      <c r="F8" s="83">
        <v>1837.903</v>
      </c>
      <c r="G8" s="83">
        <v>-138.143</v>
      </c>
      <c r="J8" s="149"/>
      <c r="L8" s="56"/>
      <c r="M8" s="76"/>
    </row>
    <row r="9" spans="1:13" x14ac:dyDescent="0.35">
      <c r="A9" s="56" t="s">
        <v>230</v>
      </c>
      <c r="B9" s="134">
        <v>0.91</v>
      </c>
      <c r="C9" s="83">
        <v>10157.986999999999</v>
      </c>
      <c r="D9" s="83">
        <v>16418.738000000001</v>
      </c>
      <c r="E9" s="83">
        <v>26576.726999999999</v>
      </c>
      <c r="F9" s="83">
        <v>1185.47</v>
      </c>
      <c r="G9" s="83">
        <v>673.55600000000004</v>
      </c>
      <c r="L9" s="56"/>
      <c r="M9" s="76"/>
    </row>
    <row r="10" spans="1:13" x14ac:dyDescent="0.35">
      <c r="A10" s="56" t="s">
        <v>221</v>
      </c>
      <c r="B10" s="134">
        <v>1</v>
      </c>
      <c r="C10" s="83">
        <v>263.98200000000003</v>
      </c>
      <c r="D10" s="83">
        <v>456.06099999999998</v>
      </c>
      <c r="E10" s="83">
        <v>720.04300000000001</v>
      </c>
      <c r="F10" s="83">
        <v>1940.4010000000001</v>
      </c>
      <c r="G10" s="83">
        <v>-35.561999999999998</v>
      </c>
      <c r="L10" s="56"/>
      <c r="M10" s="76"/>
    </row>
    <row r="11" spans="1:13" x14ac:dyDescent="0.35">
      <c r="A11" s="56" t="s">
        <v>362</v>
      </c>
      <c r="B11" s="134">
        <v>1</v>
      </c>
      <c r="C11" s="83">
        <v>20</v>
      </c>
      <c r="D11" s="83">
        <v>4789.0069999999996</v>
      </c>
      <c r="E11" s="83">
        <v>4809.0069999999996</v>
      </c>
      <c r="F11" s="83">
        <v>925.91200000000003</v>
      </c>
      <c r="G11" s="83">
        <v>0</v>
      </c>
      <c r="L11" s="56"/>
      <c r="M11" s="76"/>
    </row>
    <row r="12" spans="1:13" x14ac:dyDescent="0.35">
      <c r="A12" s="56" t="s">
        <v>222</v>
      </c>
      <c r="B12" s="134">
        <v>1</v>
      </c>
      <c r="C12" s="83">
        <v>1636.336</v>
      </c>
      <c r="D12" s="83">
        <v>8399.4539999999997</v>
      </c>
      <c r="E12" s="83">
        <v>10035.789000000001</v>
      </c>
      <c r="F12" s="83">
        <v>9388.7129999999997</v>
      </c>
      <c r="G12" s="95">
        <v>14.43</v>
      </c>
      <c r="L12" s="56"/>
      <c r="M12" s="76"/>
    </row>
    <row r="13" spans="1:13" x14ac:dyDescent="0.35">
      <c r="A13" s="56" t="s">
        <v>274</v>
      </c>
      <c r="B13" s="134">
        <v>0.94599999999999995</v>
      </c>
      <c r="C13" s="83">
        <v>7023.2669999999998</v>
      </c>
      <c r="D13" s="83">
        <v>9060.2729999999992</v>
      </c>
      <c r="E13" s="83">
        <v>15859.3</v>
      </c>
      <c r="F13" s="83">
        <v>1080.1769999999999</v>
      </c>
      <c r="G13" s="83">
        <v>546.25900000000001</v>
      </c>
      <c r="L13" s="56"/>
      <c r="M13" s="76"/>
    </row>
    <row r="14" spans="1:13" x14ac:dyDescent="0.35">
      <c r="A14" s="3" t="s">
        <v>77</v>
      </c>
      <c r="B14" s="98"/>
      <c r="C14" s="82">
        <v>61767.286000000015</v>
      </c>
      <c r="D14" s="82">
        <v>211559.00399999999</v>
      </c>
      <c r="E14" s="82">
        <v>273102.05000000005</v>
      </c>
      <c r="F14" s="82">
        <v>21414.378000000001</v>
      </c>
      <c r="G14" s="82">
        <v>-2106.0510000000004</v>
      </c>
      <c r="L14" s="208"/>
      <c r="M14" s="76"/>
    </row>
    <row r="15" spans="1:13" x14ac:dyDescent="0.35">
      <c r="A15" s="77"/>
      <c r="B15" s="77"/>
      <c r="C15" s="77"/>
      <c r="D15" s="77"/>
      <c r="E15" s="77"/>
      <c r="F15" s="77"/>
      <c r="G15" s="77"/>
    </row>
    <row r="16" spans="1:13" x14ac:dyDescent="0.35">
      <c r="L16" s="208"/>
      <c r="M16" s="76"/>
    </row>
    <row r="17" spans="1:7" x14ac:dyDescent="0.35">
      <c r="A17" s="56"/>
      <c r="B17" s="134"/>
      <c r="C17" s="83"/>
      <c r="D17" s="83"/>
      <c r="E17" s="83"/>
      <c r="F17" s="83"/>
      <c r="G17" s="8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8F34-51A0-4559-8970-9A0AF178AD85}">
  <sheetPr codeName="Sheet22"/>
  <dimension ref="A1:N36"/>
  <sheetViews>
    <sheetView topLeftCell="A2" workbookViewId="0">
      <selection activeCell="C12" sqref="C12"/>
    </sheetView>
  </sheetViews>
  <sheetFormatPr defaultColWidth="8.84375" defaultRowHeight="14.6" x14ac:dyDescent="0.4"/>
  <cols>
    <col min="1" max="1" width="45.53515625" style="49" customWidth="1"/>
    <col min="2" max="3" width="10.84375" style="49" customWidth="1"/>
    <col min="4" max="16384" width="8.84375" style="49"/>
  </cols>
  <sheetData>
    <row r="1" spans="1:14" hidden="1" x14ac:dyDescent="0.4">
      <c r="A1" s="4"/>
      <c r="B1" s="4"/>
      <c r="C1" s="4"/>
    </row>
    <row r="2" spans="1:14" s="50" customFormat="1" ht="24.45" x14ac:dyDescent="0.4">
      <c r="A2" s="53" t="s">
        <v>39</v>
      </c>
      <c r="B2" s="54" t="s">
        <v>382</v>
      </c>
      <c r="C2" s="54" t="s">
        <v>381</v>
      </c>
      <c r="D2" s="54" t="s">
        <v>239</v>
      </c>
      <c r="N2" s="37"/>
    </row>
    <row r="3" spans="1:14" ht="3" customHeight="1" x14ac:dyDescent="0.4">
      <c r="A3" s="55"/>
      <c r="B3" s="55"/>
      <c r="C3" s="55"/>
      <c r="D3" s="1"/>
      <c r="H3" s="36"/>
      <c r="I3" s="36"/>
      <c r="J3" s="36"/>
      <c r="K3" s="36"/>
      <c r="L3" s="36"/>
      <c r="M3" s="36"/>
      <c r="N3" s="36"/>
    </row>
    <row r="4" spans="1:14" ht="15" customHeight="1" x14ac:dyDescent="0.4">
      <c r="A4" s="87" t="s">
        <v>240</v>
      </c>
      <c r="B4" s="1"/>
      <c r="C4" s="1"/>
      <c r="D4" s="57"/>
      <c r="K4" s="36"/>
      <c r="L4" s="36"/>
      <c r="M4" s="36"/>
      <c r="N4" s="36"/>
    </row>
    <row r="5" spans="1:14" x14ac:dyDescent="0.4">
      <c r="A5" s="56" t="s">
        <v>241</v>
      </c>
      <c r="B5" s="83">
        <v>20871.702202</v>
      </c>
      <c r="C5" s="83">
        <v>21829.122201999999</v>
      </c>
      <c r="D5" s="83">
        <v>957.41999999999825</v>
      </c>
      <c r="H5" s="14"/>
      <c r="I5" s="14"/>
      <c r="J5" s="36"/>
      <c r="K5" s="36"/>
      <c r="L5" s="36"/>
      <c r="M5" s="36"/>
      <c r="N5" s="36"/>
    </row>
    <row r="6" spans="1:14" x14ac:dyDescent="0.4">
      <c r="A6" s="56" t="s">
        <v>242</v>
      </c>
      <c r="B6" s="83">
        <v>39659.065069999997</v>
      </c>
      <c r="C6" s="83">
        <v>49423.542070000003</v>
      </c>
      <c r="D6" s="83">
        <v>9764.4770000000062</v>
      </c>
      <c r="H6" s="14"/>
      <c r="I6" s="14"/>
      <c r="J6" s="36"/>
      <c r="K6" s="36"/>
      <c r="L6" s="36"/>
      <c r="M6" s="36"/>
      <c r="N6" s="36"/>
    </row>
    <row r="7" spans="1:14" x14ac:dyDescent="0.4">
      <c r="A7" s="56" t="s">
        <v>269</v>
      </c>
      <c r="B7" s="83">
        <v>-10535.178536999998</v>
      </c>
      <c r="C7" s="83">
        <v>-10388.759536999998</v>
      </c>
      <c r="D7" s="83">
        <v>146.41899999999987</v>
      </c>
      <c r="H7" s="14"/>
      <c r="I7" s="14"/>
      <c r="J7" s="36"/>
      <c r="K7" s="36"/>
      <c r="L7" s="36"/>
      <c r="M7" s="36"/>
      <c r="N7" s="36"/>
    </row>
    <row r="8" spans="1:14" x14ac:dyDescent="0.4">
      <c r="A8" s="56" t="s">
        <v>31</v>
      </c>
      <c r="B8" s="83">
        <v>1188.9333999999999</v>
      </c>
      <c r="C8" s="83">
        <v>1221.7163999999998</v>
      </c>
      <c r="D8" s="83">
        <v>32.782999999999902</v>
      </c>
      <c r="H8" s="14"/>
      <c r="I8" s="14"/>
      <c r="J8" s="36"/>
      <c r="K8" s="36"/>
      <c r="L8" s="36"/>
      <c r="M8" s="36"/>
      <c r="N8" s="36"/>
    </row>
    <row r="9" spans="1:14" x14ac:dyDescent="0.4">
      <c r="A9" s="3" t="s">
        <v>246</v>
      </c>
      <c r="B9" s="82">
        <v>-30511.474804999998</v>
      </c>
      <c r="C9" s="82">
        <v>-39204.895805</v>
      </c>
      <c r="D9" s="82">
        <v>-8693.4210000000021</v>
      </c>
      <c r="H9" s="14"/>
      <c r="I9" s="14"/>
      <c r="J9" s="36"/>
      <c r="K9" s="36"/>
      <c r="L9" s="36"/>
      <c r="M9" s="36"/>
      <c r="N9" s="36"/>
    </row>
    <row r="10" spans="1:14" x14ac:dyDescent="0.4">
      <c r="A10" s="56" t="s">
        <v>247</v>
      </c>
      <c r="B10" s="83">
        <v>26340.75</v>
      </c>
      <c r="C10" s="83">
        <v>33189.995000000003</v>
      </c>
      <c r="D10" s="83">
        <v>6849.2450000000026</v>
      </c>
      <c r="H10" s="36"/>
      <c r="I10" s="36"/>
      <c r="J10" s="36"/>
      <c r="K10" s="36"/>
      <c r="L10" s="36"/>
      <c r="M10" s="36"/>
      <c r="N10" s="36"/>
    </row>
    <row r="11" spans="1:14" x14ac:dyDescent="0.4">
      <c r="A11" s="56" t="s">
        <v>248</v>
      </c>
      <c r="B11" s="83">
        <v>2911.2044109999997</v>
      </c>
      <c r="C11" s="83">
        <v>2228.913411</v>
      </c>
      <c r="D11" s="83">
        <v>-682.29099999999971</v>
      </c>
      <c r="H11" s="36"/>
      <c r="I11" s="36"/>
      <c r="J11" s="36"/>
      <c r="K11" s="36"/>
      <c r="L11" s="36"/>
      <c r="M11" s="36"/>
      <c r="N11" s="36"/>
    </row>
    <row r="12" spans="1:14" x14ac:dyDescent="0.4">
      <c r="A12" s="56" t="s">
        <v>275</v>
      </c>
      <c r="B12" s="83">
        <v>0</v>
      </c>
      <c r="C12" s="83">
        <v>-6.38</v>
      </c>
      <c r="D12" s="83">
        <v>-6.38</v>
      </c>
      <c r="H12" s="36"/>
      <c r="I12" s="36"/>
      <c r="J12" s="36"/>
      <c r="K12" s="36"/>
      <c r="L12" s="36"/>
      <c r="M12" s="36"/>
      <c r="N12" s="36"/>
    </row>
    <row r="13" spans="1:14" x14ac:dyDescent="0.4">
      <c r="A13" s="3" t="s">
        <v>249</v>
      </c>
      <c r="B13" s="82">
        <v>-1259.5203939999999</v>
      </c>
      <c r="C13" s="82">
        <v>-3792.3673939999999</v>
      </c>
      <c r="D13" s="82">
        <v>-2532.8469999999998</v>
      </c>
      <c r="H13" s="36"/>
      <c r="I13" s="36"/>
      <c r="J13" s="36"/>
      <c r="K13" s="36"/>
      <c r="L13" s="36"/>
      <c r="M13" s="36"/>
      <c r="N13" s="36"/>
    </row>
    <row r="14" spans="1:14" x14ac:dyDescent="0.4">
      <c r="A14" s="87" t="s">
        <v>250</v>
      </c>
      <c r="B14" s="83"/>
      <c r="C14" s="83"/>
      <c r="D14" s="83"/>
      <c r="K14" s="36"/>
      <c r="L14" s="36"/>
      <c r="M14" s="36"/>
      <c r="N14" s="36"/>
    </row>
    <row r="15" spans="1:14" x14ac:dyDescent="0.4">
      <c r="A15" s="56" t="s">
        <v>249</v>
      </c>
      <c r="B15" s="83">
        <v>-1259.5203939999999</v>
      </c>
      <c r="C15" s="83">
        <v>-3792.3673939999999</v>
      </c>
      <c r="D15" s="83">
        <v>-2532.8469999999998</v>
      </c>
      <c r="G15" s="36"/>
      <c r="H15" s="36"/>
      <c r="I15" s="36"/>
    </row>
    <row r="16" spans="1:14" x14ac:dyDescent="0.4">
      <c r="A16" s="56" t="s">
        <v>251</v>
      </c>
      <c r="B16" s="83">
        <v>2189.6574679999999</v>
      </c>
      <c r="C16" s="83">
        <v>1925.2104679999998</v>
      </c>
      <c r="D16" s="83">
        <v>-264.44700000000012</v>
      </c>
      <c r="G16" s="36"/>
      <c r="H16" s="36"/>
      <c r="I16" s="36"/>
    </row>
    <row r="17" spans="1:10" x14ac:dyDescent="0.4">
      <c r="A17" s="56" t="s">
        <v>252</v>
      </c>
      <c r="B17" s="83">
        <v>-182.97739100000001</v>
      </c>
      <c r="C17" s="83">
        <v>506.93660899999998</v>
      </c>
      <c r="D17" s="83">
        <v>689.91399999999999</v>
      </c>
      <c r="G17" s="36"/>
      <c r="H17" s="36"/>
      <c r="I17" s="36"/>
    </row>
    <row r="18" spans="1:10" x14ac:dyDescent="0.4">
      <c r="A18" s="3" t="s">
        <v>80</v>
      </c>
      <c r="B18" s="82">
        <v>747.15968299999997</v>
      </c>
      <c r="C18" s="82">
        <v>-1360.220317</v>
      </c>
      <c r="D18" s="82">
        <v>-2107.38</v>
      </c>
    </row>
    <row r="19" spans="1:10" x14ac:dyDescent="0.4">
      <c r="A19" s="56" t="s">
        <v>82</v>
      </c>
      <c r="B19" s="83">
        <v>0</v>
      </c>
      <c r="C19" s="83">
        <v>0</v>
      </c>
      <c r="D19" s="83">
        <v>0</v>
      </c>
      <c r="G19" s="36"/>
      <c r="H19" s="36"/>
      <c r="I19" s="36"/>
      <c r="J19" s="36"/>
    </row>
    <row r="20" spans="1:10" x14ac:dyDescent="0.4">
      <c r="A20" s="56" t="s">
        <v>253</v>
      </c>
      <c r="B20" s="83">
        <v>789.495</v>
      </c>
      <c r="C20" s="83">
        <v>810.02200000000005</v>
      </c>
      <c r="D20" s="83">
        <v>20.527000000000044</v>
      </c>
      <c r="G20" s="36"/>
      <c r="H20" s="36"/>
      <c r="I20" s="36"/>
    </row>
    <row r="21" spans="1:10" x14ac:dyDescent="0.4">
      <c r="A21" s="56" t="s">
        <v>254</v>
      </c>
      <c r="B21" s="83">
        <v>-818.59100000000001</v>
      </c>
      <c r="C21" s="83">
        <v>-979.57500000000005</v>
      </c>
      <c r="D21" s="83">
        <v>-160.98400000000004</v>
      </c>
      <c r="G21" s="36"/>
      <c r="H21" s="36"/>
      <c r="I21" s="36"/>
    </row>
    <row r="22" spans="1:10" x14ac:dyDescent="0.4">
      <c r="A22" s="56" t="s">
        <v>255</v>
      </c>
      <c r="B22" s="83">
        <v>-3154.3890000000001</v>
      </c>
      <c r="C22" s="83">
        <v>-3830.498</v>
      </c>
      <c r="D22" s="83">
        <v>-676.10899999999992</v>
      </c>
      <c r="G22" s="36"/>
      <c r="H22" s="36"/>
      <c r="I22" s="36"/>
    </row>
    <row r="23" spans="1:10" x14ac:dyDescent="0.4">
      <c r="A23" s="56" t="s">
        <v>352</v>
      </c>
      <c r="B23" s="83">
        <v>-18736.194</v>
      </c>
      <c r="C23" s="83">
        <v>-13470.156000000001</v>
      </c>
      <c r="D23" s="83">
        <v>5266.0379999999986</v>
      </c>
      <c r="G23" s="36"/>
      <c r="H23" s="36"/>
      <c r="I23" s="36"/>
    </row>
    <row r="24" spans="1:10" x14ac:dyDescent="0.4">
      <c r="A24" s="3" t="s">
        <v>256</v>
      </c>
      <c r="B24" s="82">
        <v>-21919.679</v>
      </c>
      <c r="C24" s="82">
        <v>-17470.206999999999</v>
      </c>
      <c r="D24" s="82">
        <v>4449.4720000000016</v>
      </c>
      <c r="G24" s="36"/>
      <c r="H24" s="36"/>
      <c r="I24" s="36"/>
    </row>
    <row r="25" spans="1:10" x14ac:dyDescent="0.4">
      <c r="A25" s="56" t="s">
        <v>257</v>
      </c>
      <c r="B25" s="83">
        <v>11654.388999999999</v>
      </c>
      <c r="C25" s="83">
        <v>10830.498</v>
      </c>
      <c r="D25" s="83">
        <v>-823.89099999999962</v>
      </c>
    </row>
    <row r="26" spans="1:10" x14ac:dyDescent="0.4">
      <c r="A26" s="56" t="s">
        <v>258</v>
      </c>
      <c r="B26" s="83">
        <v>1757.3635830000001</v>
      </c>
      <c r="C26" s="83">
        <v>1774.5015830000002</v>
      </c>
      <c r="D26" s="83">
        <v>17.138000000000147</v>
      </c>
    </row>
    <row r="27" spans="1:10" x14ac:dyDescent="0.4">
      <c r="A27" s="56" t="s">
        <v>259</v>
      </c>
      <c r="B27" s="83">
        <v>0</v>
      </c>
      <c r="C27" s="83">
        <v>0</v>
      </c>
      <c r="D27" s="83">
        <v>0</v>
      </c>
    </row>
    <row r="28" spans="1:10" x14ac:dyDescent="0.4">
      <c r="A28" s="56" t="s">
        <v>260</v>
      </c>
      <c r="B28" s="83">
        <v>0</v>
      </c>
      <c r="C28" s="83">
        <v>0</v>
      </c>
      <c r="D28" s="83">
        <v>0</v>
      </c>
    </row>
    <row r="29" spans="1:10" x14ac:dyDescent="0.4">
      <c r="A29" s="56" t="s">
        <v>352</v>
      </c>
      <c r="B29" s="83">
        <v>9267.7870000000003</v>
      </c>
      <c r="C29" s="83">
        <v>9197.6309999999994</v>
      </c>
      <c r="D29" s="83">
        <v>-70.156000000000859</v>
      </c>
    </row>
    <row r="30" spans="1:10" x14ac:dyDescent="0.4">
      <c r="A30" s="3" t="s">
        <v>90</v>
      </c>
      <c r="B30" s="82">
        <v>19164.812417000001</v>
      </c>
      <c r="C30" s="82">
        <v>18253.627417</v>
      </c>
      <c r="D30" s="82">
        <v>-911.18500000000131</v>
      </c>
    </row>
    <row r="31" spans="1:10" x14ac:dyDescent="0.4">
      <c r="A31" s="3" t="s">
        <v>91</v>
      </c>
      <c r="B31" s="82">
        <v>-2007.7069000000022</v>
      </c>
      <c r="C31" s="82">
        <v>-576.79990000000225</v>
      </c>
      <c r="D31" s="82">
        <v>1430.9069999999999</v>
      </c>
    </row>
    <row r="32" spans="1:10" x14ac:dyDescent="0.4">
      <c r="A32" s="56" t="s">
        <v>261</v>
      </c>
      <c r="B32" s="83">
        <v>7306.9014850000003</v>
      </c>
      <c r="C32" s="83">
        <v>5299.1945849999984</v>
      </c>
      <c r="D32" s="83">
        <v>-2007.706900000002</v>
      </c>
    </row>
    <row r="33" spans="1:4" ht="15" customHeight="1" x14ac:dyDescent="0.4">
      <c r="A33" s="56" t="s">
        <v>262</v>
      </c>
      <c r="B33" s="83">
        <v>5299.1945849999984</v>
      </c>
      <c r="C33" s="83">
        <v>4722.3946849999957</v>
      </c>
      <c r="D33" s="83">
        <v>-576.79990000000271</v>
      </c>
    </row>
    <row r="34" spans="1:4" x14ac:dyDescent="0.4">
      <c r="A34" s="64"/>
      <c r="B34" s="90"/>
      <c r="C34" s="90"/>
      <c r="D34" s="90"/>
    </row>
    <row r="35" spans="1:4" ht="1.5" customHeight="1" x14ac:dyDescent="0.4">
      <c r="A35" s="64"/>
      <c r="B35" s="90"/>
      <c r="C35" s="90"/>
      <c r="D35" s="90"/>
    </row>
    <row r="36" spans="1:4" x14ac:dyDescent="0.4">
      <c r="C36" s="5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999C-9269-47DF-BF1A-9841E2ED3117}">
  <sheetPr codeName="Sheet23"/>
  <dimension ref="A1:F15"/>
  <sheetViews>
    <sheetView topLeftCell="A2" workbookViewId="0">
      <selection activeCell="D7" sqref="D7"/>
    </sheetView>
  </sheetViews>
  <sheetFormatPr defaultColWidth="9" defaultRowHeight="12" x14ac:dyDescent="0.35"/>
  <cols>
    <col min="1" max="1" width="25.84375" style="4" customWidth="1"/>
    <col min="2" max="6" width="9.84375" style="5" customWidth="1"/>
    <col min="7" max="16384" width="9" style="4"/>
  </cols>
  <sheetData>
    <row r="1" spans="1:6" ht="26.25" customHeight="1" x14ac:dyDescent="0.35">
      <c r="A1" s="53" t="s">
        <v>263</v>
      </c>
      <c r="B1" s="54" t="s">
        <v>264</v>
      </c>
      <c r="C1" s="54" t="s">
        <v>265</v>
      </c>
      <c r="D1" s="54" t="s">
        <v>266</v>
      </c>
      <c r="E1" s="54" t="s">
        <v>267</v>
      </c>
      <c r="F1" s="54" t="s">
        <v>268</v>
      </c>
    </row>
    <row r="2" spans="1:6" x14ac:dyDescent="0.35">
      <c r="A2" s="55"/>
      <c r="B2" s="76"/>
      <c r="C2" s="76"/>
      <c r="D2" s="76"/>
      <c r="E2" s="76"/>
      <c r="F2" s="76"/>
    </row>
    <row r="3" spans="1:6" x14ac:dyDescent="0.35">
      <c r="A3" s="56" t="s">
        <v>4</v>
      </c>
      <c r="B3" s="91">
        <v>1647927.6</v>
      </c>
      <c r="C3" s="91">
        <v>32339.264999999999</v>
      </c>
      <c r="D3" s="91">
        <v>57241.650612999998</v>
      </c>
      <c r="E3" s="91">
        <v>-46294.612619230706</v>
      </c>
      <c r="F3" s="91">
        <v>1691213.9029937692</v>
      </c>
    </row>
    <row r="4" spans="1:6" x14ac:dyDescent="0.35">
      <c r="A4" s="56" t="s">
        <v>5</v>
      </c>
      <c r="B4" s="91">
        <v>1548818.3740000005</v>
      </c>
      <c r="C4" s="91">
        <v>26172.510999999999</v>
      </c>
      <c r="D4" s="91">
        <v>51624.833469999998</v>
      </c>
      <c r="E4" s="91">
        <v>-46294.612619230706</v>
      </c>
      <c r="F4" s="91">
        <v>1580321.1058507697</v>
      </c>
    </row>
    <row r="5" spans="1:6" x14ac:dyDescent="0.35">
      <c r="A5" s="3" t="s">
        <v>6</v>
      </c>
      <c r="B5" s="92">
        <v>99109.225999999559</v>
      </c>
      <c r="C5" s="92">
        <v>6166.7540000000008</v>
      </c>
      <c r="D5" s="92">
        <v>5616.8171430000002</v>
      </c>
      <c r="E5" s="92">
        <v>0</v>
      </c>
      <c r="F5" s="92">
        <v>110892.79714299948</v>
      </c>
    </row>
    <row r="6" spans="1:6" x14ac:dyDescent="0.35">
      <c r="A6" s="67" t="s">
        <v>1</v>
      </c>
      <c r="B6" s="93">
        <v>1.8940454918460345E-2</v>
      </c>
      <c r="C6" s="93">
        <v>1.244882394597637E-3</v>
      </c>
      <c r="D6" s="93">
        <v>1.1338666622659015E-3</v>
      </c>
      <c r="E6" s="93">
        <v>0</v>
      </c>
      <c r="F6" s="93">
        <v>2.119237642990935E-2</v>
      </c>
    </row>
    <row r="7" spans="1:6" x14ac:dyDescent="0.35">
      <c r="A7" s="56" t="s">
        <v>7</v>
      </c>
      <c r="B7" s="91">
        <v>60523.700000000004</v>
      </c>
      <c r="C7" s="91">
        <v>29093.100999999999</v>
      </c>
      <c r="D7" s="91">
        <v>1554.5852749999999</v>
      </c>
      <c r="E7" s="91">
        <v>-13285.303922752826</v>
      </c>
      <c r="F7" s="91">
        <v>77886.082352247191</v>
      </c>
    </row>
    <row r="8" spans="1:6" x14ac:dyDescent="0.35">
      <c r="A8" s="56" t="s">
        <v>8</v>
      </c>
      <c r="B8" s="91">
        <v>154949.47258398408</v>
      </c>
      <c r="C8" s="91">
        <v>28322.898000000001</v>
      </c>
      <c r="D8" s="91">
        <v>11943.344811999999</v>
      </c>
      <c r="E8" s="91">
        <v>-13285.303922752826</v>
      </c>
      <c r="F8" s="91">
        <v>181930.41147323124</v>
      </c>
    </row>
    <row r="9" spans="1:6" x14ac:dyDescent="0.35">
      <c r="A9" s="3" t="s">
        <v>269</v>
      </c>
      <c r="B9" s="92">
        <v>-94425.772583984071</v>
      </c>
      <c r="C9" s="92">
        <v>770.2029999999977</v>
      </c>
      <c r="D9" s="92">
        <v>-10388.759537</v>
      </c>
      <c r="E9" s="92">
        <v>0</v>
      </c>
      <c r="F9" s="92">
        <v>-104044.32912098405</v>
      </c>
    </row>
    <row r="10" spans="1:6" x14ac:dyDescent="0.35">
      <c r="A10" s="67" t="s">
        <v>1</v>
      </c>
      <c r="B10" s="93">
        <v>-1.8045414750466792E-2</v>
      </c>
      <c r="C10" s="93">
        <v>1.5548085021168038E-4</v>
      </c>
      <c r="D10" s="93">
        <v>-2.0971784911996811E-3</v>
      </c>
      <c r="E10" s="93">
        <v>0</v>
      </c>
      <c r="F10" s="93">
        <v>-1.988358707631778E-2</v>
      </c>
    </row>
    <row r="11" spans="1:6" x14ac:dyDescent="0.35">
      <c r="A11" s="56" t="s">
        <v>10</v>
      </c>
      <c r="B11" s="91">
        <v>1708451.3</v>
      </c>
      <c r="C11" s="91">
        <v>61432.365999999995</v>
      </c>
      <c r="D11" s="91">
        <v>58796.235887999996</v>
      </c>
      <c r="E11" s="91">
        <v>-59579.916541983534</v>
      </c>
      <c r="F11" s="91">
        <v>1769099.9853460162</v>
      </c>
    </row>
    <row r="12" spans="1:6" x14ac:dyDescent="0.35">
      <c r="A12" s="56" t="s">
        <v>270</v>
      </c>
      <c r="B12" s="91">
        <v>1703767.8465839846</v>
      </c>
      <c r="C12" s="91">
        <v>54495.409</v>
      </c>
      <c r="D12" s="91">
        <v>63568.178281999993</v>
      </c>
      <c r="E12" s="91">
        <v>-59579.916541983534</v>
      </c>
      <c r="F12" s="91">
        <v>1762251.5173240008</v>
      </c>
    </row>
    <row r="13" spans="1:6" x14ac:dyDescent="0.35">
      <c r="A13" s="3" t="s">
        <v>12</v>
      </c>
      <c r="B13" s="92">
        <v>4683.4534160154872</v>
      </c>
      <c r="C13" s="92">
        <v>6936.9569999999949</v>
      </c>
      <c r="D13" s="92">
        <v>-4771.9423939999979</v>
      </c>
      <c r="E13" s="92">
        <v>0</v>
      </c>
      <c r="F13" s="92">
        <v>6848.4680220154114</v>
      </c>
    </row>
    <row r="14" spans="1:6" x14ac:dyDescent="0.35">
      <c r="A14" s="67" t="s">
        <v>1</v>
      </c>
      <c r="B14" s="94">
        <v>8.9504016799355109E-4</v>
      </c>
      <c r="C14" s="94">
        <v>1.4003632448093167E-3</v>
      </c>
      <c r="D14" s="94">
        <v>-9.1195102045340452E-4</v>
      </c>
      <c r="E14" s="94">
        <v>0</v>
      </c>
      <c r="F14" s="94">
        <v>1.3087893535915693E-3</v>
      </c>
    </row>
    <row r="15" spans="1:6" ht="1.5" customHeight="1" x14ac:dyDescent="0.35">
      <c r="A15" s="64"/>
      <c r="B15" s="72"/>
      <c r="C15" s="72"/>
      <c r="D15" s="72"/>
      <c r="E15" s="72"/>
      <c r="F15" s="7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63F2-F52E-4522-88EE-EAE32AC0CDB2}">
  <sheetPr codeName="Sheet24"/>
  <dimension ref="A1:F42"/>
  <sheetViews>
    <sheetView topLeftCell="B4" workbookViewId="0">
      <selection activeCell="D14" sqref="D14"/>
    </sheetView>
  </sheetViews>
  <sheetFormatPr defaultColWidth="8.84375" defaultRowHeight="12" x14ac:dyDescent="0.35"/>
  <cols>
    <col min="1" max="1" width="8.84375" style="5" hidden="1" customWidth="1"/>
    <col min="2" max="2" width="36.15234375" style="4" customWidth="1"/>
    <col min="3" max="6" width="8.53515625" style="4" customWidth="1"/>
    <col min="7" max="16384" width="8.84375" style="4"/>
  </cols>
  <sheetData>
    <row r="1" spans="1:6" ht="10.5" hidden="1" customHeight="1" x14ac:dyDescent="0.35"/>
    <row r="2" spans="1:6" ht="24" x14ac:dyDescent="0.35">
      <c r="B2" s="62" t="s">
        <v>263</v>
      </c>
      <c r="C2" s="63">
        <v>2024</v>
      </c>
      <c r="D2" s="63">
        <v>2025</v>
      </c>
      <c r="E2" s="63" t="s">
        <v>382</v>
      </c>
      <c r="F2" s="63" t="s">
        <v>381</v>
      </c>
    </row>
    <row r="3" spans="1:6" ht="1.5" customHeight="1" x14ac:dyDescent="0.35">
      <c r="B3" s="64"/>
      <c r="C3" s="64"/>
      <c r="D3" s="64"/>
      <c r="E3" s="64"/>
      <c r="F3" s="64"/>
    </row>
    <row r="4" spans="1:6" s="10" customFormat="1" x14ac:dyDescent="0.35">
      <c r="A4" s="11">
        <v>1</v>
      </c>
      <c r="B4" s="3" t="s">
        <v>10</v>
      </c>
      <c r="C4" s="82">
        <v>1411984.2000000002</v>
      </c>
      <c r="D4" s="82">
        <v>1506908.9</v>
      </c>
      <c r="E4" s="82">
        <v>1661282.4119079344</v>
      </c>
      <c r="F4" s="82">
        <v>1769099.9853460165</v>
      </c>
    </row>
    <row r="5" spans="1:6" s="10" customFormat="1" x14ac:dyDescent="0.35">
      <c r="A5" s="11">
        <v>11</v>
      </c>
      <c r="B5" s="67" t="s">
        <v>13</v>
      </c>
      <c r="C5" s="82">
        <v>1052653.4000000001</v>
      </c>
      <c r="D5" s="82">
        <v>1127422.8</v>
      </c>
      <c r="E5" s="82">
        <v>1242055.8999999999</v>
      </c>
      <c r="F5" s="82">
        <v>1333211.7</v>
      </c>
    </row>
    <row r="6" spans="1:6" x14ac:dyDescent="0.35">
      <c r="A6" s="5">
        <v>111</v>
      </c>
      <c r="B6" s="68" t="s">
        <v>14</v>
      </c>
      <c r="C6" s="83">
        <v>474146.7</v>
      </c>
      <c r="D6" s="83">
        <v>505358.4</v>
      </c>
      <c r="E6" s="83">
        <v>565249.69999999995</v>
      </c>
      <c r="F6" s="83">
        <v>591499.69999999995</v>
      </c>
    </row>
    <row r="7" spans="1:6" x14ac:dyDescent="0.35">
      <c r="A7" s="5">
        <v>112</v>
      </c>
      <c r="B7" s="68" t="s">
        <v>15</v>
      </c>
      <c r="C7" s="83">
        <v>11883.2</v>
      </c>
      <c r="D7" s="83">
        <v>9968.2000000000007</v>
      </c>
      <c r="E7" s="83">
        <v>13903</v>
      </c>
      <c r="F7" s="83">
        <v>14727</v>
      </c>
    </row>
    <row r="8" spans="1:6" x14ac:dyDescent="0.35">
      <c r="A8" s="5">
        <v>113</v>
      </c>
      <c r="B8" s="68" t="s">
        <v>16</v>
      </c>
      <c r="C8" s="83">
        <v>14132.4</v>
      </c>
      <c r="D8" s="83">
        <v>14199</v>
      </c>
      <c r="E8" s="83">
        <v>17033</v>
      </c>
      <c r="F8" s="83">
        <v>16622</v>
      </c>
    </row>
    <row r="9" spans="1:6" x14ac:dyDescent="0.35">
      <c r="A9" s="5">
        <v>114</v>
      </c>
      <c r="B9" s="68" t="s">
        <v>17</v>
      </c>
      <c r="C9" s="83">
        <v>529689.19999999995</v>
      </c>
      <c r="D9" s="83">
        <v>572454.40000000002</v>
      </c>
      <c r="E9" s="83">
        <v>618088.89999999991</v>
      </c>
      <c r="F9" s="83">
        <v>674955.40000000026</v>
      </c>
    </row>
    <row r="10" spans="1:6" x14ac:dyDescent="0.35">
      <c r="A10" s="5">
        <v>115</v>
      </c>
      <c r="B10" s="68" t="s">
        <v>18</v>
      </c>
      <c r="C10" s="83">
        <v>6655.8</v>
      </c>
      <c r="D10" s="83">
        <v>7717.8</v>
      </c>
      <c r="E10" s="83">
        <v>8370.5</v>
      </c>
      <c r="F10" s="83">
        <v>8671.2000000000007</v>
      </c>
    </row>
    <row r="11" spans="1:6" x14ac:dyDescent="0.35">
      <c r="A11" s="5">
        <v>116</v>
      </c>
      <c r="B11" s="68" t="s">
        <v>19</v>
      </c>
      <c r="C11" s="83">
        <v>16146.1</v>
      </c>
      <c r="D11" s="83">
        <v>17725</v>
      </c>
      <c r="E11" s="83">
        <v>19410.800000000003</v>
      </c>
      <c r="F11" s="83">
        <v>26736.399999999998</v>
      </c>
    </row>
    <row r="12" spans="1:6" s="10" customFormat="1" x14ac:dyDescent="0.35">
      <c r="A12" s="11">
        <v>12</v>
      </c>
      <c r="B12" s="67" t="s">
        <v>20</v>
      </c>
      <c r="C12" s="82">
        <v>135737.79999999999</v>
      </c>
      <c r="D12" s="82">
        <v>153418.5</v>
      </c>
      <c r="E12" s="82">
        <v>162733</v>
      </c>
      <c r="F12" s="82">
        <v>170917</v>
      </c>
    </row>
    <row r="13" spans="1:6" s="10" customFormat="1" x14ac:dyDescent="0.35">
      <c r="A13" s="11">
        <v>13</v>
      </c>
      <c r="B13" s="67" t="s">
        <v>21</v>
      </c>
      <c r="C13" s="82">
        <v>11170.9</v>
      </c>
      <c r="D13" s="82">
        <v>12518.900000000001</v>
      </c>
      <c r="E13" s="82">
        <v>8156.4</v>
      </c>
      <c r="F13" s="82">
        <v>9217.7999999999993</v>
      </c>
    </row>
    <row r="14" spans="1:6" s="10" customFormat="1" x14ac:dyDescent="0.35">
      <c r="A14" s="11">
        <v>14</v>
      </c>
      <c r="B14" s="68" t="s">
        <v>294</v>
      </c>
      <c r="C14" s="83">
        <v>1841.2</v>
      </c>
      <c r="D14" s="83">
        <v>2955.1</v>
      </c>
      <c r="E14" s="83">
        <v>4461.2</v>
      </c>
      <c r="F14" s="83">
        <v>5202.9000000000005</v>
      </c>
    </row>
    <row r="15" spans="1:6" x14ac:dyDescent="0.35">
      <c r="A15" s="5">
        <v>141</v>
      </c>
      <c r="B15" s="68" t="s">
        <v>295</v>
      </c>
      <c r="C15" s="83">
        <v>5582.5</v>
      </c>
      <c r="D15" s="83">
        <v>5895</v>
      </c>
      <c r="E15" s="83">
        <v>0</v>
      </c>
      <c r="F15" s="83">
        <v>0</v>
      </c>
    </row>
    <row r="16" spans="1:6" x14ac:dyDescent="0.35">
      <c r="A16" s="5">
        <v>142</v>
      </c>
      <c r="B16" s="68" t="s">
        <v>296</v>
      </c>
      <c r="C16" s="83">
        <v>3747.2</v>
      </c>
      <c r="D16" s="83">
        <v>3668.8</v>
      </c>
      <c r="E16" s="83">
        <v>3695.2</v>
      </c>
      <c r="F16" s="83">
        <v>4014.8999999999996</v>
      </c>
    </row>
    <row r="17" spans="1:6" x14ac:dyDescent="0.35">
      <c r="A17" s="5">
        <v>143</v>
      </c>
      <c r="B17" s="67" t="s">
        <v>22</v>
      </c>
      <c r="C17" s="82">
        <v>212422.09999999998</v>
      </c>
      <c r="D17" s="82">
        <v>213548.7</v>
      </c>
      <c r="E17" s="82">
        <v>248337.11190793462</v>
      </c>
      <c r="F17" s="82">
        <v>255753.48534601653</v>
      </c>
    </row>
    <row r="18" spans="1:6" x14ac:dyDescent="0.35">
      <c r="A18" s="5">
        <v>144</v>
      </c>
      <c r="B18" s="68" t="s">
        <v>23</v>
      </c>
      <c r="C18" s="83">
        <v>128393.60000000001</v>
      </c>
      <c r="D18" s="83">
        <v>129549.5</v>
      </c>
      <c r="E18" s="83">
        <v>152072.42354050951</v>
      </c>
      <c r="F18" s="83">
        <v>150331.78235224716</v>
      </c>
    </row>
    <row r="19" spans="1:6" x14ac:dyDescent="0.35">
      <c r="A19" s="5">
        <v>145</v>
      </c>
      <c r="B19" s="71" t="s">
        <v>24</v>
      </c>
      <c r="C19" s="83">
        <v>62952.800000000003</v>
      </c>
      <c r="D19" s="83">
        <v>61873.9</v>
      </c>
      <c r="E19" s="83">
        <v>76842.523540509515</v>
      </c>
      <c r="F19" s="83">
        <v>77886.082352247176</v>
      </c>
    </row>
    <row r="20" spans="1:6" s="10" customFormat="1" x14ac:dyDescent="0.35">
      <c r="A20" s="11"/>
      <c r="B20" s="71" t="s">
        <v>25</v>
      </c>
      <c r="C20" s="83">
        <v>54659.9</v>
      </c>
      <c r="D20" s="83">
        <v>52445.7</v>
      </c>
      <c r="E20" s="83">
        <v>59713</v>
      </c>
      <c r="F20" s="83">
        <v>49622</v>
      </c>
    </row>
    <row r="21" spans="1:6" s="10" customFormat="1" x14ac:dyDescent="0.35">
      <c r="A21" s="11">
        <v>2</v>
      </c>
      <c r="B21" s="68" t="s">
        <v>26</v>
      </c>
      <c r="C21" s="83">
        <v>65643.7</v>
      </c>
      <c r="D21" s="83">
        <v>67481.7</v>
      </c>
      <c r="E21" s="83">
        <v>67754.602886981782</v>
      </c>
      <c r="F21" s="83">
        <v>75392.826259095964</v>
      </c>
    </row>
    <row r="22" spans="1:6" x14ac:dyDescent="0.35">
      <c r="A22" s="5">
        <v>21</v>
      </c>
      <c r="B22" s="68" t="s">
        <v>27</v>
      </c>
      <c r="C22" s="83">
        <v>18384.8</v>
      </c>
      <c r="D22" s="83">
        <v>16517.5</v>
      </c>
      <c r="E22" s="83">
        <v>28510.08548044334</v>
      </c>
      <c r="F22" s="83">
        <v>30028.876734673388</v>
      </c>
    </row>
    <row r="23" spans="1:6" x14ac:dyDescent="0.35">
      <c r="A23" s="5">
        <v>22</v>
      </c>
      <c r="B23" s="3" t="s">
        <v>11</v>
      </c>
      <c r="C23" s="82">
        <v>1573394.5</v>
      </c>
      <c r="D23" s="82">
        <v>1605769.0999999999</v>
      </c>
      <c r="E23" s="82">
        <v>1723148.6188235835</v>
      </c>
      <c r="F23" s="82">
        <v>1762251.5173240011</v>
      </c>
    </row>
    <row r="24" spans="1:6" x14ac:dyDescent="0.35">
      <c r="A24" s="5">
        <v>23</v>
      </c>
      <c r="B24" s="67" t="s">
        <v>28</v>
      </c>
      <c r="C24" s="82">
        <v>1558986</v>
      </c>
      <c r="D24" s="82">
        <v>1589167.9</v>
      </c>
      <c r="E24" s="82">
        <v>1700161.4869714109</v>
      </c>
      <c r="F24" s="82">
        <v>1752482.7330128944</v>
      </c>
    </row>
    <row r="25" spans="1:6" x14ac:dyDescent="0.35">
      <c r="A25" s="5">
        <v>24</v>
      </c>
      <c r="B25" s="68" t="s">
        <v>29</v>
      </c>
      <c r="C25" s="83">
        <v>311858.3</v>
      </c>
      <c r="D25" s="83">
        <v>339732.8</v>
      </c>
      <c r="E25" s="83">
        <v>368715.51841620123</v>
      </c>
      <c r="F25" s="83">
        <v>389436.52070004796</v>
      </c>
    </row>
    <row r="26" spans="1:6" x14ac:dyDescent="0.35">
      <c r="A26" s="5">
        <v>25</v>
      </c>
      <c r="B26" s="68" t="s">
        <v>30</v>
      </c>
      <c r="C26" s="83">
        <v>231825.8</v>
      </c>
      <c r="D26" s="83">
        <v>245673.8</v>
      </c>
      <c r="E26" s="83">
        <v>266025.26726851473</v>
      </c>
      <c r="F26" s="83">
        <v>278293.34626811894</v>
      </c>
    </row>
    <row r="27" spans="1:6" x14ac:dyDescent="0.35">
      <c r="A27" s="5">
        <v>26</v>
      </c>
      <c r="B27" s="68" t="s">
        <v>31</v>
      </c>
      <c r="C27" s="83">
        <v>94216.2</v>
      </c>
      <c r="D27" s="83">
        <v>99973</v>
      </c>
      <c r="E27" s="83">
        <v>94498.647234418997</v>
      </c>
      <c r="F27" s="83">
        <v>102991.42965867072</v>
      </c>
    </row>
    <row r="28" spans="1:6" x14ac:dyDescent="0.35">
      <c r="A28" s="5">
        <v>27</v>
      </c>
      <c r="B28" s="68" t="s">
        <v>8</v>
      </c>
      <c r="C28" s="83">
        <v>182488</v>
      </c>
      <c r="D28" s="83">
        <v>183614.9</v>
      </c>
      <c r="E28" s="83">
        <v>196394.53159915778</v>
      </c>
      <c r="F28" s="83">
        <v>181930.41147323124</v>
      </c>
    </row>
    <row r="29" spans="1:6" x14ac:dyDescent="0.35">
      <c r="A29" s="5">
        <v>28</v>
      </c>
      <c r="B29" s="68" t="s">
        <v>32</v>
      </c>
      <c r="C29" s="83">
        <v>71276.899999999994</v>
      </c>
      <c r="D29" s="83">
        <v>64112</v>
      </c>
      <c r="E29" s="83">
        <v>70284.601540452277</v>
      </c>
      <c r="F29" s="83">
        <v>66106.70324575108</v>
      </c>
    </row>
    <row r="30" spans="1:6" s="10" customFormat="1" x14ac:dyDescent="0.35">
      <c r="A30" s="11">
        <v>31</v>
      </c>
      <c r="B30" s="68" t="s">
        <v>21</v>
      </c>
      <c r="C30" s="83">
        <v>477174.5</v>
      </c>
      <c r="D30" s="83">
        <v>534617.80000000005</v>
      </c>
      <c r="E30" s="83">
        <v>590254.35874247446</v>
      </c>
      <c r="F30" s="83">
        <v>621409.32467767678</v>
      </c>
    </row>
    <row r="31" spans="1:6" x14ac:dyDescent="0.35">
      <c r="A31" s="5">
        <v>311</v>
      </c>
      <c r="B31" s="71" t="s">
        <v>297</v>
      </c>
      <c r="C31" s="83">
        <v>16020.5</v>
      </c>
      <c r="D31" s="83">
        <v>15276.8</v>
      </c>
      <c r="E31" s="83">
        <v>19018.7</v>
      </c>
      <c r="F31" s="83">
        <v>14329.800000000001</v>
      </c>
    </row>
    <row r="32" spans="1:6" x14ac:dyDescent="0.35">
      <c r="A32" s="5">
        <v>23</v>
      </c>
      <c r="B32" s="71" t="s">
        <v>298</v>
      </c>
      <c r="C32" s="83">
        <v>399832</v>
      </c>
      <c r="D32" s="83">
        <v>451260.9</v>
      </c>
      <c r="E32" s="83">
        <v>503925.50000000012</v>
      </c>
      <c r="F32" s="83">
        <v>536860.00000000012</v>
      </c>
    </row>
    <row r="33" spans="1:6" s="10" customFormat="1" x14ac:dyDescent="0.35">
      <c r="A33" s="11"/>
      <c r="B33" s="71" t="s">
        <v>299</v>
      </c>
      <c r="C33" s="83">
        <v>61322</v>
      </c>
      <c r="D33" s="83">
        <v>68080.100000000006</v>
      </c>
      <c r="E33" s="83">
        <v>67310.158742474319</v>
      </c>
      <c r="F33" s="83">
        <v>70219.524677676571</v>
      </c>
    </row>
    <row r="34" spans="1:6" s="10" customFormat="1" x14ac:dyDescent="0.35">
      <c r="A34" s="11"/>
      <c r="B34" s="68" t="s">
        <v>33</v>
      </c>
      <c r="C34" s="83">
        <v>39406.300000000003</v>
      </c>
      <c r="D34" s="83">
        <v>38874.699999999997</v>
      </c>
      <c r="E34" s="83">
        <v>34239</v>
      </c>
      <c r="F34" s="83">
        <v>38079.399999999994</v>
      </c>
    </row>
    <row r="35" spans="1:6" s="10" customFormat="1" x14ac:dyDescent="0.35">
      <c r="A35" s="11"/>
      <c r="B35" s="68" t="s">
        <v>34</v>
      </c>
      <c r="C35" s="83">
        <v>150740</v>
      </c>
      <c r="D35" s="83">
        <v>82568.899999999994</v>
      </c>
      <c r="E35" s="83">
        <v>79749.562170191115</v>
      </c>
      <c r="F35" s="83">
        <v>74235.596989397658</v>
      </c>
    </row>
    <row r="36" spans="1:6" s="10" customFormat="1" x14ac:dyDescent="0.35">
      <c r="A36" s="11"/>
      <c r="B36" s="67" t="s">
        <v>35</v>
      </c>
      <c r="C36" s="82">
        <v>14408.5</v>
      </c>
      <c r="D36" s="82">
        <v>16601.199999999997</v>
      </c>
      <c r="E36" s="82">
        <v>22987.131852172504</v>
      </c>
      <c r="F36" s="82">
        <v>9768.7843111066177</v>
      </c>
    </row>
    <row r="37" spans="1:6" x14ac:dyDescent="0.35">
      <c r="B37" s="68" t="s">
        <v>36</v>
      </c>
      <c r="C37" s="83">
        <v>108624.7</v>
      </c>
      <c r="D37" s="83">
        <v>116574.2</v>
      </c>
      <c r="E37" s="83">
        <v>117485.7790865915</v>
      </c>
      <c r="F37" s="83">
        <v>112760.21396977734</v>
      </c>
    </row>
    <row r="38" spans="1:6" x14ac:dyDescent="0.35">
      <c r="B38" s="68" t="s">
        <v>37</v>
      </c>
      <c r="C38" s="83">
        <v>-94216.2</v>
      </c>
      <c r="D38" s="83">
        <v>-99973</v>
      </c>
      <c r="E38" s="83">
        <v>-94498.647234418997</v>
      </c>
      <c r="F38" s="83">
        <v>-102991.42965867072</v>
      </c>
    </row>
    <row r="39" spans="1:6" x14ac:dyDescent="0.35">
      <c r="B39" s="3" t="s">
        <v>6</v>
      </c>
      <c r="C39" s="82">
        <v>-41875.099999999817</v>
      </c>
      <c r="D39" s="82">
        <v>22880.800000000047</v>
      </c>
      <c r="E39" s="82">
        <v>57685.801142999146</v>
      </c>
      <c r="F39" s="82">
        <v>110892.79714299948</v>
      </c>
    </row>
    <row r="40" spans="1:6" x14ac:dyDescent="0.35">
      <c r="B40" s="3" t="s">
        <v>9</v>
      </c>
      <c r="C40" s="82">
        <v>-119535.2</v>
      </c>
      <c r="D40" s="82">
        <v>-121741</v>
      </c>
      <c r="E40" s="82">
        <v>-119552.00805864827</v>
      </c>
      <c r="F40" s="82">
        <v>-104044.32912098407</v>
      </c>
    </row>
    <row r="41" spans="1:6" x14ac:dyDescent="0.35">
      <c r="B41" s="3" t="s">
        <v>12</v>
      </c>
      <c r="C41" s="82">
        <v>-161410.29999999981</v>
      </c>
      <c r="D41" s="82">
        <v>-98860.199999999953</v>
      </c>
      <c r="E41" s="82">
        <v>-61866.20691564912</v>
      </c>
      <c r="F41" s="82">
        <v>6848.4680220154114</v>
      </c>
    </row>
    <row r="42" spans="1:6" ht="5.5" customHeight="1" x14ac:dyDescent="0.35">
      <c r="B42" s="64"/>
      <c r="C42" s="64"/>
      <c r="D42" s="64"/>
      <c r="E42" s="64"/>
      <c r="F42" s="6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AA23-2B92-441C-AD25-88A203E68ADD}">
  <sheetPr codeName="Sheet25"/>
  <dimension ref="A1:E9"/>
  <sheetViews>
    <sheetView topLeftCell="A2" workbookViewId="0">
      <selection activeCell="D7" sqref="D7"/>
    </sheetView>
  </sheetViews>
  <sheetFormatPr defaultColWidth="9" defaultRowHeight="12.9" x14ac:dyDescent="0.35"/>
  <cols>
    <col min="1" max="1" width="29" style="60" customWidth="1"/>
    <col min="2" max="5" width="10.3828125" style="60" customWidth="1"/>
    <col min="6" max="16384" width="9" style="60"/>
  </cols>
  <sheetData>
    <row r="1" spans="1:5" x14ac:dyDescent="0.35">
      <c r="A1" s="78"/>
      <c r="B1" s="78"/>
      <c r="C1" s="78"/>
      <c r="D1" s="78"/>
      <c r="E1" s="78"/>
    </row>
    <row r="2" spans="1:5" ht="24" x14ac:dyDescent="0.35">
      <c r="A2" s="53" t="s">
        <v>459</v>
      </c>
      <c r="B2" s="54" t="s">
        <v>463</v>
      </c>
      <c r="C2" s="54" t="s">
        <v>271</v>
      </c>
      <c r="D2" s="54" t="s">
        <v>272</v>
      </c>
      <c r="E2" s="54" t="s">
        <v>238</v>
      </c>
    </row>
    <row r="3" spans="1:5" x14ac:dyDescent="0.35">
      <c r="A3" s="55"/>
      <c r="B3" s="55"/>
      <c r="C3" s="55"/>
      <c r="D3" s="55"/>
    </row>
    <row r="4" spans="1:5" x14ac:dyDescent="0.35">
      <c r="A4" s="56" t="s">
        <v>464</v>
      </c>
      <c r="B4" s="84">
        <v>1115.9690000000001</v>
      </c>
      <c r="C4" s="84">
        <v>0</v>
      </c>
      <c r="D4" s="84">
        <v>-20</v>
      </c>
      <c r="E4" s="84">
        <v>1200</v>
      </c>
    </row>
    <row r="5" spans="1:5" x14ac:dyDescent="0.35">
      <c r="A5" s="56" t="s">
        <v>465</v>
      </c>
      <c r="B5" s="84">
        <v>394.81900000000002</v>
      </c>
      <c r="C5" s="84">
        <v>750</v>
      </c>
      <c r="D5" s="84">
        <v>-450</v>
      </c>
      <c r="E5" s="84">
        <v>0</v>
      </c>
    </row>
    <row r="6" spans="1:5" x14ac:dyDescent="0.35">
      <c r="A6" s="56" t="s">
        <v>466</v>
      </c>
      <c r="B6" s="84">
        <v>55.46</v>
      </c>
      <c r="C6" s="84">
        <v>0</v>
      </c>
      <c r="D6" s="84">
        <v>-75</v>
      </c>
      <c r="E6" s="84">
        <v>0</v>
      </c>
    </row>
    <row r="7" spans="1:5" x14ac:dyDescent="0.35">
      <c r="A7" s="56" t="s">
        <v>467</v>
      </c>
      <c r="B7" s="84">
        <v>71.721000000000004</v>
      </c>
      <c r="C7" s="84">
        <v>0</v>
      </c>
      <c r="D7" s="84">
        <v>-350</v>
      </c>
      <c r="E7" s="84">
        <v>200</v>
      </c>
    </row>
    <row r="8" spans="1:5" x14ac:dyDescent="0.35">
      <c r="A8" s="3" t="s">
        <v>77</v>
      </c>
      <c r="B8" s="82">
        <v>1637.9690000000001</v>
      </c>
      <c r="C8" s="82">
        <v>750</v>
      </c>
      <c r="D8" s="82">
        <v>-895</v>
      </c>
      <c r="E8" s="82">
        <v>1400</v>
      </c>
    </row>
    <row r="9" spans="1:5" x14ac:dyDescent="0.35">
      <c r="A9" s="64"/>
      <c r="B9" s="64"/>
      <c r="C9" s="64"/>
      <c r="D9" s="64"/>
      <c r="E9" s="6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EBD8-D1E2-4BDD-AF35-FD56497E6644}">
  <sheetPr codeName="Sheet26"/>
  <dimension ref="A1:N35"/>
  <sheetViews>
    <sheetView topLeftCell="A10" workbookViewId="0">
      <selection activeCell="B7" sqref="B7"/>
    </sheetView>
  </sheetViews>
  <sheetFormatPr defaultColWidth="8.53515625" defaultRowHeight="14.6" x14ac:dyDescent="0.4"/>
  <cols>
    <col min="1" max="1" width="45.53515625" style="203" customWidth="1"/>
    <col min="2" max="3" width="10.53515625" style="203" customWidth="1"/>
    <col min="4" max="16384" width="8.53515625" style="203"/>
  </cols>
  <sheetData>
    <row r="1" spans="1:14" x14ac:dyDescent="0.4">
      <c r="A1" s="55"/>
      <c r="B1" s="55"/>
      <c r="C1" s="55"/>
    </row>
    <row r="2" spans="1:14" ht="24.45" x14ac:dyDescent="0.4">
      <c r="A2" s="53" t="s">
        <v>39</v>
      </c>
      <c r="B2" s="54" t="s">
        <v>382</v>
      </c>
      <c r="C2" s="54" t="s">
        <v>381</v>
      </c>
      <c r="D2" s="54" t="s">
        <v>239</v>
      </c>
      <c r="N2" s="57"/>
    </row>
    <row r="3" spans="1:14" x14ac:dyDescent="0.4">
      <c r="A3" s="55"/>
      <c r="B3" s="55"/>
      <c r="C3" s="55"/>
      <c r="H3" s="57"/>
      <c r="I3" s="57"/>
      <c r="J3" s="57"/>
      <c r="K3" s="57"/>
      <c r="L3" s="57"/>
      <c r="M3" s="57"/>
      <c r="N3" s="57"/>
    </row>
    <row r="4" spans="1:14" x14ac:dyDescent="0.4">
      <c r="A4" s="87" t="s">
        <v>240</v>
      </c>
      <c r="B4" s="88"/>
      <c r="C4" s="88"/>
    </row>
    <row r="5" spans="1:14" x14ac:dyDescent="0.4">
      <c r="A5" s="56" t="s">
        <v>241</v>
      </c>
      <c r="B5" s="83">
        <v>58631.053999999996</v>
      </c>
      <c r="C5" s="83">
        <v>53234.95</v>
      </c>
      <c r="D5" s="83">
        <v>-5396.1040000000003</v>
      </c>
      <c r="H5" s="69"/>
      <c r="I5" s="69"/>
      <c r="J5" s="57"/>
      <c r="K5" s="57"/>
      <c r="L5" s="57"/>
      <c r="M5" s="57"/>
      <c r="N5" s="57"/>
    </row>
    <row r="6" spans="1:14" x14ac:dyDescent="0.4">
      <c r="A6" s="56" t="s">
        <v>242</v>
      </c>
      <c r="B6" s="83">
        <v>55426.224000000002</v>
      </c>
      <c r="C6" s="83">
        <v>51223.423999999999</v>
      </c>
      <c r="D6" s="83">
        <v>-4202.8</v>
      </c>
      <c r="H6" s="69"/>
      <c r="I6" s="69"/>
      <c r="J6" s="57"/>
      <c r="K6" s="57"/>
      <c r="L6" s="57"/>
      <c r="M6" s="57"/>
      <c r="N6" s="57"/>
    </row>
    <row r="7" spans="1:14" x14ac:dyDescent="0.4">
      <c r="A7" s="56" t="s">
        <v>269</v>
      </c>
      <c r="B7" s="83">
        <v>321.15800000000002</v>
      </c>
      <c r="C7" s="83">
        <v>-13.4</v>
      </c>
      <c r="D7" s="83">
        <v>-334.55799999999999</v>
      </c>
      <c r="H7" s="69"/>
      <c r="I7" s="69"/>
      <c r="J7" s="57"/>
      <c r="K7" s="57"/>
      <c r="L7" s="57"/>
      <c r="M7" s="57"/>
      <c r="N7" s="57"/>
    </row>
    <row r="8" spans="1:14" x14ac:dyDescent="0.4">
      <c r="A8" s="56" t="s">
        <v>245</v>
      </c>
      <c r="B8" s="83">
        <v>517.15599999999995</v>
      </c>
      <c r="C8" s="83">
        <v>510.15600000000001</v>
      </c>
      <c r="D8" s="83">
        <v>-7</v>
      </c>
      <c r="H8" s="69"/>
      <c r="I8" s="69"/>
      <c r="J8" s="57"/>
      <c r="K8" s="57"/>
      <c r="L8" s="57"/>
      <c r="M8" s="57"/>
      <c r="N8" s="57"/>
    </row>
    <row r="9" spans="1:14" x14ac:dyDescent="0.4">
      <c r="A9" s="3" t="s">
        <v>246</v>
      </c>
      <c r="B9" s="82">
        <v>3008.8319999999999</v>
      </c>
      <c r="C9" s="82">
        <v>1487.97</v>
      </c>
      <c r="D9" s="82">
        <v>-1520.8620000000001</v>
      </c>
      <c r="H9" s="69"/>
      <c r="I9" s="69"/>
      <c r="J9" s="57"/>
      <c r="K9" s="57"/>
      <c r="L9" s="57"/>
      <c r="M9" s="57"/>
      <c r="N9" s="57"/>
    </row>
    <row r="10" spans="1:14" x14ac:dyDescent="0.4">
      <c r="A10" s="56" t="s">
        <v>247</v>
      </c>
      <c r="B10" s="83">
        <v>0</v>
      </c>
      <c r="C10" s="83">
        <v>0</v>
      </c>
      <c r="D10" s="83">
        <v>0</v>
      </c>
      <c r="H10" s="57"/>
      <c r="I10" s="57"/>
      <c r="J10" s="57"/>
      <c r="K10" s="57"/>
      <c r="L10" s="57"/>
      <c r="M10" s="57"/>
      <c r="N10" s="57"/>
    </row>
    <row r="11" spans="1:14" ht="15" customHeight="1" x14ac:dyDescent="0.4">
      <c r="A11" s="56" t="s">
        <v>248</v>
      </c>
      <c r="B11" s="83">
        <v>0</v>
      </c>
      <c r="C11" s="83">
        <v>0</v>
      </c>
      <c r="D11" s="83">
        <v>0</v>
      </c>
      <c r="H11" s="57"/>
      <c r="I11" s="57"/>
      <c r="J11" s="57"/>
      <c r="K11" s="57"/>
      <c r="L11" s="57"/>
      <c r="M11" s="57"/>
      <c r="N11" s="57"/>
    </row>
    <row r="12" spans="1:14" x14ac:dyDescent="0.4">
      <c r="A12" s="56" t="s">
        <v>275</v>
      </c>
      <c r="B12" s="83">
        <v>0</v>
      </c>
      <c r="C12" s="83">
        <v>0</v>
      </c>
      <c r="D12" s="83">
        <v>0</v>
      </c>
      <c r="H12" s="57"/>
      <c r="I12" s="57"/>
      <c r="J12" s="57"/>
      <c r="K12" s="57"/>
      <c r="L12" s="57"/>
      <c r="M12" s="57"/>
      <c r="N12" s="57"/>
    </row>
    <row r="13" spans="1:14" x14ac:dyDescent="0.4">
      <c r="A13" s="3" t="s">
        <v>249</v>
      </c>
      <c r="B13" s="82">
        <v>3008.8319999999999</v>
      </c>
      <c r="C13" s="82">
        <v>1487.97</v>
      </c>
      <c r="D13" s="82">
        <v>-1520.8620000000001</v>
      </c>
      <c r="H13" s="57"/>
      <c r="I13" s="57"/>
      <c r="J13" s="57"/>
      <c r="K13" s="57"/>
      <c r="L13" s="57"/>
      <c r="M13" s="57"/>
      <c r="N13" s="57"/>
    </row>
    <row r="14" spans="1:14" x14ac:dyDescent="0.4">
      <c r="A14" s="87" t="s">
        <v>250</v>
      </c>
      <c r="B14" s="83"/>
      <c r="C14" s="83"/>
      <c r="D14" s="83"/>
      <c r="K14" s="57"/>
      <c r="L14" s="57"/>
      <c r="M14" s="57"/>
      <c r="N14" s="57"/>
    </row>
    <row r="15" spans="1:14" x14ac:dyDescent="0.4">
      <c r="A15" s="56" t="s">
        <v>249</v>
      </c>
      <c r="B15" s="83">
        <v>3008.8319999999999</v>
      </c>
      <c r="C15" s="83">
        <v>1487.97</v>
      </c>
      <c r="D15" s="83">
        <v>-1520.8620000000001</v>
      </c>
      <c r="G15" s="57"/>
      <c r="H15" s="57"/>
      <c r="I15" s="57"/>
    </row>
    <row r="16" spans="1:14" x14ac:dyDescent="0.4">
      <c r="A16" s="56" t="s">
        <v>251</v>
      </c>
      <c r="B16" s="83">
        <v>289</v>
      </c>
      <c r="C16" s="83">
        <v>227</v>
      </c>
      <c r="D16" s="83">
        <v>-62</v>
      </c>
      <c r="G16" s="57"/>
      <c r="H16" s="57"/>
      <c r="I16" s="57"/>
    </row>
    <row r="17" spans="1:10" x14ac:dyDescent="0.4">
      <c r="A17" s="56" t="s">
        <v>252</v>
      </c>
      <c r="B17" s="83">
        <v>0</v>
      </c>
      <c r="C17" s="83">
        <v>1.5049999999999999</v>
      </c>
      <c r="D17" s="83">
        <v>1.5049999999999999</v>
      </c>
      <c r="G17" s="57"/>
      <c r="H17" s="57"/>
      <c r="I17" s="57"/>
    </row>
    <row r="18" spans="1:10" ht="15" customHeight="1" x14ac:dyDescent="0.4">
      <c r="A18" s="3" t="s">
        <v>80</v>
      </c>
      <c r="B18" s="82">
        <v>3297.8319999999999</v>
      </c>
      <c r="C18" s="82">
        <v>1716.4749999999999</v>
      </c>
      <c r="D18" s="82">
        <v>-1581.357</v>
      </c>
    </row>
    <row r="19" spans="1:10" x14ac:dyDescent="0.4">
      <c r="A19" s="56" t="s">
        <v>82</v>
      </c>
      <c r="B19" s="83">
        <v>600</v>
      </c>
      <c r="C19" s="83">
        <v>200</v>
      </c>
      <c r="D19" s="83">
        <v>-400</v>
      </c>
      <c r="G19" s="57"/>
      <c r="H19" s="57"/>
      <c r="I19" s="57"/>
      <c r="J19" s="57"/>
    </row>
    <row r="20" spans="1:10" x14ac:dyDescent="0.4">
      <c r="A20" s="56" t="s">
        <v>253</v>
      </c>
      <c r="B20" s="83">
        <v>0</v>
      </c>
      <c r="C20" s="83">
        <v>0</v>
      </c>
      <c r="D20" s="83">
        <v>0</v>
      </c>
      <c r="G20" s="57"/>
      <c r="H20" s="57"/>
      <c r="I20" s="57"/>
    </row>
    <row r="21" spans="1:10" x14ac:dyDescent="0.4">
      <c r="A21" s="56" t="s">
        <v>254</v>
      </c>
      <c r="B21" s="83">
        <v>-620</v>
      </c>
      <c r="C21" s="83">
        <v>-525</v>
      </c>
      <c r="D21" s="83">
        <v>95</v>
      </c>
      <c r="G21" s="57"/>
      <c r="H21" s="57"/>
      <c r="I21" s="57"/>
    </row>
    <row r="22" spans="1:10" ht="15" customHeight="1" x14ac:dyDescent="0.4">
      <c r="A22" s="56" t="s">
        <v>255</v>
      </c>
      <c r="B22" s="83">
        <v>4449.25</v>
      </c>
      <c r="C22" s="83">
        <v>650</v>
      </c>
      <c r="D22" s="83">
        <v>-3799.25</v>
      </c>
      <c r="G22" s="57"/>
      <c r="H22" s="57"/>
      <c r="I22" s="57"/>
    </row>
    <row r="23" spans="1:10" x14ac:dyDescent="0.4">
      <c r="A23" s="56" t="s">
        <v>352</v>
      </c>
      <c r="B23" s="83">
        <v>0</v>
      </c>
      <c r="C23" s="83">
        <v>0</v>
      </c>
      <c r="D23" s="83">
        <v>0</v>
      </c>
    </row>
    <row r="24" spans="1:10" ht="15" customHeight="1" x14ac:dyDescent="0.4">
      <c r="A24" s="3" t="s">
        <v>256</v>
      </c>
      <c r="B24" s="82">
        <v>3229.25</v>
      </c>
      <c r="C24" s="82">
        <v>-75</v>
      </c>
      <c r="D24" s="82">
        <v>-3304.25</v>
      </c>
    </row>
    <row r="25" spans="1:10" x14ac:dyDescent="0.4">
      <c r="A25" s="56" t="s">
        <v>257</v>
      </c>
      <c r="B25" s="83">
        <v>0</v>
      </c>
      <c r="C25" s="83">
        <v>0</v>
      </c>
      <c r="D25" s="83">
        <v>0</v>
      </c>
    </row>
    <row r="26" spans="1:10" x14ac:dyDescent="0.4">
      <c r="A26" s="56" t="s">
        <v>258</v>
      </c>
      <c r="B26" s="83">
        <v>0</v>
      </c>
      <c r="C26" s="83">
        <v>0</v>
      </c>
      <c r="D26" s="83">
        <v>0</v>
      </c>
    </row>
    <row r="27" spans="1:10" x14ac:dyDescent="0.4">
      <c r="A27" s="56" t="s">
        <v>259</v>
      </c>
      <c r="B27" s="83">
        <v>640</v>
      </c>
      <c r="C27" s="83">
        <v>0</v>
      </c>
      <c r="D27" s="83">
        <v>-640</v>
      </c>
    </row>
    <row r="28" spans="1:10" x14ac:dyDescent="0.4">
      <c r="A28" s="56" t="s">
        <v>260</v>
      </c>
      <c r="B28" s="83">
        <v>750</v>
      </c>
      <c r="C28" s="83">
        <v>750</v>
      </c>
      <c r="D28" s="83">
        <v>0</v>
      </c>
    </row>
    <row r="29" spans="1:10" x14ac:dyDescent="0.4">
      <c r="A29" s="56" t="s">
        <v>273</v>
      </c>
      <c r="B29" s="83">
        <v>6000</v>
      </c>
      <c r="C29" s="83">
        <v>1200</v>
      </c>
      <c r="D29" s="83">
        <v>-4800</v>
      </c>
    </row>
    <row r="30" spans="1:10" ht="15" customHeight="1" x14ac:dyDescent="0.4">
      <c r="A30" s="3" t="s">
        <v>90</v>
      </c>
      <c r="B30" s="82">
        <v>-6110</v>
      </c>
      <c r="C30" s="82">
        <v>-1950</v>
      </c>
      <c r="D30" s="82">
        <v>4160</v>
      </c>
    </row>
    <row r="31" spans="1:10" x14ac:dyDescent="0.4">
      <c r="A31" s="3" t="s">
        <v>91</v>
      </c>
      <c r="B31" s="82">
        <v>417.08199999999999</v>
      </c>
      <c r="C31" s="82">
        <v>-308.52499999999998</v>
      </c>
      <c r="D31" s="82">
        <v>-725.60699999999997</v>
      </c>
    </row>
    <row r="32" spans="1:10" x14ac:dyDescent="0.4">
      <c r="A32" s="56" t="s">
        <v>261</v>
      </c>
      <c r="B32" s="83">
        <v>5292.8770000000004</v>
      </c>
      <c r="C32" s="83">
        <v>5709.9589999999998</v>
      </c>
      <c r="D32" s="83">
        <v>417.08199999999999</v>
      </c>
    </row>
    <row r="33" spans="1:4" x14ac:dyDescent="0.4">
      <c r="A33" s="56" t="s">
        <v>262</v>
      </c>
      <c r="B33" s="83">
        <v>5709.9589999999998</v>
      </c>
      <c r="C33" s="83">
        <v>5401.4340000000002</v>
      </c>
      <c r="D33" s="83">
        <v>-308.52499999999998</v>
      </c>
    </row>
    <row r="34" spans="1:4" x14ac:dyDescent="0.4">
      <c r="A34" s="96"/>
      <c r="B34" s="206"/>
      <c r="C34" s="206"/>
      <c r="D34" s="206"/>
    </row>
    <row r="35" spans="1:4" x14ac:dyDescent="0.4">
      <c r="C35" s="207"/>
      <c r="D35" s="20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96D9-EEF2-4453-BEA6-842476AAB172}">
  <sheetPr codeName="Sheet27"/>
  <dimension ref="A1:D36"/>
  <sheetViews>
    <sheetView topLeftCell="A20" workbookViewId="0">
      <selection activeCell="C23" sqref="C23"/>
    </sheetView>
  </sheetViews>
  <sheetFormatPr defaultColWidth="9.3046875" defaultRowHeight="12.9" x14ac:dyDescent="0.35"/>
  <cols>
    <col min="1" max="1" width="40.53515625" style="60" customWidth="1"/>
    <col min="2" max="4" width="10.84375" style="60" customWidth="1"/>
    <col min="5" max="16384" width="9.3046875" style="60"/>
  </cols>
  <sheetData>
    <row r="1" spans="1:4" hidden="1" x14ac:dyDescent="0.35">
      <c r="A1" s="153"/>
      <c r="B1" s="209" t="s">
        <v>78</v>
      </c>
      <c r="C1" s="210"/>
      <c r="D1" s="210"/>
    </row>
    <row r="2" spans="1:4" x14ac:dyDescent="0.35">
      <c r="A2" s="157"/>
      <c r="B2" s="157"/>
      <c r="C2" s="157"/>
      <c r="D2" s="157"/>
    </row>
    <row r="3" spans="1:4" ht="24" x14ac:dyDescent="0.35">
      <c r="A3" s="53" t="s">
        <v>79</v>
      </c>
      <c r="B3" s="97" t="s">
        <v>376</v>
      </c>
      <c r="C3" s="97" t="s">
        <v>382</v>
      </c>
      <c r="D3" s="97" t="s">
        <v>381</v>
      </c>
    </row>
    <row r="4" spans="1:4" x14ac:dyDescent="0.35">
      <c r="A4" s="55"/>
      <c r="B4" s="55"/>
      <c r="C4" s="55"/>
      <c r="D4" s="55"/>
    </row>
    <row r="5" spans="1:4" hidden="1" x14ac:dyDescent="0.35">
      <c r="A5" s="136" t="s">
        <v>363</v>
      </c>
      <c r="B5" s="98"/>
      <c r="C5" s="61"/>
      <c r="D5" s="61"/>
    </row>
    <row r="6" spans="1:4" hidden="1" x14ac:dyDescent="0.35">
      <c r="A6" s="3" t="s">
        <v>364</v>
      </c>
      <c r="B6" s="98">
        <f>SUM(B7:B11)</f>
        <v>1484904.7999999998</v>
      </c>
      <c r="C6" s="98">
        <f>SUM(C7:C11)</f>
        <v>1483189.5999999999</v>
      </c>
      <c r="D6" s="98">
        <f>SUM(D7:D11)</f>
        <v>1604978.7</v>
      </c>
    </row>
    <row r="7" spans="1:4" hidden="1" x14ac:dyDescent="0.35">
      <c r="A7" s="59" t="s">
        <v>13</v>
      </c>
      <c r="B7" s="58">
        <f>[2]Tafla!B7</f>
        <v>1214463.0999999999</v>
      </c>
      <c r="C7" s="58">
        <f>[2]Tafla!C7</f>
        <v>1214480.0999999999</v>
      </c>
      <c r="D7" s="58">
        <f>[2]Tafla!D7</f>
        <v>1311635.0999999999</v>
      </c>
    </row>
    <row r="8" spans="1:4" hidden="1" x14ac:dyDescent="0.35">
      <c r="A8" s="59" t="s">
        <v>20</v>
      </c>
      <c r="B8" s="58">
        <f>[2]Tafla!B8</f>
        <v>159607</v>
      </c>
      <c r="C8" s="58">
        <f>[2]Tafla!C8</f>
        <v>159892</v>
      </c>
      <c r="D8" s="58">
        <f>[2]Tafla!D8</f>
        <v>167930</v>
      </c>
    </row>
    <row r="9" spans="1:4" hidden="1" x14ac:dyDescent="0.35">
      <c r="A9" s="59" t="s">
        <v>21</v>
      </c>
      <c r="B9" s="58">
        <f>[2]Tafla!B9</f>
        <v>8013.1</v>
      </c>
      <c r="C9" s="58">
        <f>[2]Tafla!C9</f>
        <v>8156.4</v>
      </c>
      <c r="D9" s="58">
        <f>[2]Tafla!D9</f>
        <v>9217.7999999999993</v>
      </c>
    </row>
    <row r="10" spans="1:4" hidden="1" x14ac:dyDescent="0.35">
      <c r="A10" s="59" t="s">
        <v>243</v>
      </c>
      <c r="B10" s="58">
        <f>[2]Tafla!B10</f>
        <v>32914.5</v>
      </c>
      <c r="C10" s="58">
        <f>[2]Tafla!C10</f>
        <v>30481.8</v>
      </c>
      <c r="D10" s="58">
        <f>[2]Tafla!D10</f>
        <v>32253.200000000001</v>
      </c>
    </row>
    <row r="11" spans="1:4" hidden="1" x14ac:dyDescent="0.35">
      <c r="A11" s="59" t="s">
        <v>22</v>
      </c>
      <c r="B11" s="58">
        <f>[2]Tafla!B11</f>
        <v>69907.099999999948</v>
      </c>
      <c r="C11" s="58">
        <f>[2]Tafla!C11</f>
        <v>70179.3</v>
      </c>
      <c r="D11" s="58">
        <f>[2]Tafla!D11</f>
        <v>83942.600000000093</v>
      </c>
    </row>
    <row r="12" spans="1:4" hidden="1" x14ac:dyDescent="0.35">
      <c r="A12" s="3" t="s">
        <v>365</v>
      </c>
      <c r="B12" s="98">
        <f t="shared" ref="B12:D12" si="0">SUM(B13:B16)</f>
        <v>1516503.9209999996</v>
      </c>
      <c r="C12" s="98">
        <f t="shared" si="0"/>
        <v>1554113.4664812922</v>
      </c>
      <c r="D12" s="98">
        <f t="shared" si="0"/>
        <v>1620254.0899999999</v>
      </c>
    </row>
    <row r="13" spans="1:4" hidden="1" x14ac:dyDescent="0.35">
      <c r="A13" s="59" t="s">
        <v>366</v>
      </c>
      <c r="B13" s="58">
        <f>[2]Tafla!B13</f>
        <v>736279.52099999972</v>
      </c>
      <c r="C13" s="58">
        <f>[2]Tafla!C13</f>
        <v>745539.52099999972</v>
      </c>
      <c r="D13" s="58">
        <f>[2]Tafla!D13</f>
        <v>786270.19000000006</v>
      </c>
    </row>
    <row r="14" spans="1:4" hidden="1" x14ac:dyDescent="0.35">
      <c r="A14" s="59" t="s">
        <v>63</v>
      </c>
      <c r="B14" s="58">
        <f>[2]Tafla!B14</f>
        <v>634060.29999999981</v>
      </c>
      <c r="C14" s="58">
        <f>[2]Tafla!C14</f>
        <v>661890.29999999981</v>
      </c>
      <c r="D14" s="58">
        <f>[2]Tafla!D14</f>
        <v>685778.79999999981</v>
      </c>
    </row>
    <row r="15" spans="1:4" hidden="1" x14ac:dyDescent="0.35">
      <c r="A15" s="59" t="s">
        <v>64</v>
      </c>
      <c r="B15" s="58">
        <f>[2]Tafla!B15</f>
        <v>55478.1</v>
      </c>
      <c r="C15" s="58">
        <f>[2]Tafla!C15</f>
        <v>46978.1</v>
      </c>
      <c r="D15" s="58">
        <f>[2]Tafla!D15</f>
        <v>40402.1</v>
      </c>
    </row>
    <row r="16" spans="1:4" hidden="1" x14ac:dyDescent="0.35">
      <c r="A16" s="59" t="s">
        <v>367</v>
      </c>
      <c r="B16" s="58">
        <f>[2]Tafla!B16</f>
        <v>90686</v>
      </c>
      <c r="C16" s="58">
        <f>[2]Tafla!C16</f>
        <v>99705.545481292633</v>
      </c>
      <c r="D16" s="58">
        <f>[2]Tafla!D16</f>
        <v>107803</v>
      </c>
    </row>
    <row r="17" spans="1:4" x14ac:dyDescent="0.35">
      <c r="A17" s="3" t="s">
        <v>80</v>
      </c>
      <c r="B17" s="89">
        <v>-31599.12099999981</v>
      </c>
      <c r="C17" s="89">
        <v>-70923.866481292294</v>
      </c>
      <c r="D17" s="89">
        <v>-15275.389999999898</v>
      </c>
    </row>
    <row r="18" spans="1:4" x14ac:dyDescent="0.35">
      <c r="A18" s="136" t="s">
        <v>368</v>
      </c>
      <c r="B18" s="57"/>
      <c r="C18" s="137"/>
      <c r="D18" s="137"/>
    </row>
    <row r="19" spans="1:4" x14ac:dyDescent="0.35">
      <c r="A19" s="59" t="str">
        <f>[2]Tafla!A19</f>
        <v>Fjárfesting</v>
      </c>
      <c r="B19" s="58">
        <v>-87378.399999999965</v>
      </c>
      <c r="C19" s="58">
        <v>-89378.399999999965</v>
      </c>
      <c r="D19" s="58">
        <v>-79137.099999999948</v>
      </c>
    </row>
    <row r="20" spans="1:4" x14ac:dyDescent="0.35">
      <c r="A20" s="59" t="str">
        <f>[2]Tafla!A20</f>
        <v>Sala eigna</v>
      </c>
      <c r="B20" s="58">
        <v>800</v>
      </c>
      <c r="C20" s="58">
        <v>1800</v>
      </c>
      <c r="D20" s="58">
        <v>1800</v>
      </c>
    </row>
    <row r="21" spans="1:4" x14ac:dyDescent="0.35">
      <c r="A21" s="59" t="str">
        <f>[2]Tafla!A21</f>
        <v>Veitt löng lán</v>
      </c>
      <c r="B21" s="58">
        <v>-30850</v>
      </c>
      <c r="C21" s="58">
        <v>-32800</v>
      </c>
      <c r="D21" s="58">
        <v>-33882</v>
      </c>
    </row>
    <row r="22" spans="1:4" x14ac:dyDescent="0.35">
      <c r="A22" s="59" t="str">
        <f>[2]Tafla!A22</f>
        <v>Innheimtar afborganir af veittum lánum</v>
      </c>
      <c r="B22" s="58">
        <v>24754</v>
      </c>
      <c r="C22" s="58">
        <v>15600</v>
      </c>
      <c r="D22" s="58">
        <v>16939</v>
      </c>
    </row>
    <row r="23" spans="1:4" x14ac:dyDescent="0.35">
      <c r="A23" s="59" t="str">
        <f>[2]Tafla!A23</f>
        <v>Móttekinn arður</v>
      </c>
      <c r="B23" s="58">
        <v>56828</v>
      </c>
      <c r="C23" s="58">
        <v>59713</v>
      </c>
      <c r="D23" s="58">
        <v>49622</v>
      </c>
    </row>
    <row r="24" spans="1:4" x14ac:dyDescent="0.35">
      <c r="A24" s="59" t="str">
        <f>[2]Tafla!A24</f>
        <v>Fyrirframgreiðsla til LSR</v>
      </c>
      <c r="B24" s="58">
        <v>-10733</v>
      </c>
      <c r="C24" s="58">
        <v>-10700</v>
      </c>
      <c r="D24" s="58">
        <v>-11085</v>
      </c>
    </row>
    <row r="25" spans="1:4" x14ac:dyDescent="0.35">
      <c r="A25" s="59" t="str">
        <f>[2]Tafla!A25</f>
        <v>Eiginfjárframlög og hlutabréfakaup</v>
      </c>
      <c r="B25" s="58">
        <v>-1606</v>
      </c>
      <c r="C25" s="58">
        <v>-1600</v>
      </c>
      <c r="D25" s="58">
        <v>3494</v>
      </c>
    </row>
    <row r="26" spans="1:4" x14ac:dyDescent="0.35">
      <c r="A26" s="3" t="s">
        <v>83</v>
      </c>
      <c r="B26" s="89">
        <v>-48185.399999999965</v>
      </c>
      <c r="C26" s="89">
        <v>-57365.399999999965</v>
      </c>
      <c r="D26" s="89">
        <v>-52249.099999999948</v>
      </c>
    </row>
    <row r="27" spans="1:4" x14ac:dyDescent="0.35">
      <c r="A27" s="3" t="s">
        <v>84</v>
      </c>
      <c r="B27" s="89">
        <v>-79784.520999999775</v>
      </c>
      <c r="C27" s="89">
        <v>-128289.26648129226</v>
      </c>
      <c r="D27" s="89">
        <v>-67524.489999999845</v>
      </c>
    </row>
    <row r="28" spans="1:4" x14ac:dyDescent="0.35">
      <c r="A28" s="136" t="s">
        <v>85</v>
      </c>
      <c r="B28" s="57"/>
      <c r="C28" s="137"/>
      <c r="D28" s="137"/>
    </row>
    <row r="29" spans="1:4" hidden="1" x14ac:dyDescent="0.35">
      <c r="A29" s="59" t="s">
        <v>369</v>
      </c>
      <c r="B29" s="58">
        <v>0</v>
      </c>
      <c r="C29" s="57">
        <v>0</v>
      </c>
      <c r="D29" s="57">
        <v>0</v>
      </c>
    </row>
    <row r="30" spans="1:4" x14ac:dyDescent="0.35">
      <c r="A30" s="59" t="s">
        <v>86</v>
      </c>
      <c r="B30" s="57">
        <v>283392.0350679775</v>
      </c>
      <c r="C30" s="57">
        <v>313456</v>
      </c>
      <c r="D30" s="57">
        <v>302600</v>
      </c>
    </row>
    <row r="31" spans="1:4" x14ac:dyDescent="0.35">
      <c r="A31" s="138" t="s">
        <v>87</v>
      </c>
      <c r="B31" s="57">
        <v>283392.0350679775</v>
      </c>
      <c r="C31" s="57">
        <v>241400</v>
      </c>
      <c r="D31" s="57">
        <v>230300</v>
      </c>
    </row>
    <row r="32" spans="1:4" x14ac:dyDescent="0.35">
      <c r="A32" s="59" t="s">
        <v>88</v>
      </c>
      <c r="B32" s="57">
        <v>-245256.60382146799</v>
      </c>
      <c r="C32" s="57">
        <v>-236694</v>
      </c>
      <c r="D32" s="57">
        <v>-156647</v>
      </c>
    </row>
    <row r="33" spans="1:4" x14ac:dyDescent="0.35">
      <c r="A33" s="138" t="s">
        <v>89</v>
      </c>
      <c r="B33" s="57">
        <v>-181655</v>
      </c>
      <c r="C33" s="57">
        <v>-172611</v>
      </c>
      <c r="D33" s="57">
        <v>-143260</v>
      </c>
    </row>
    <row r="34" spans="1:4" x14ac:dyDescent="0.35">
      <c r="A34" s="3" t="s">
        <v>90</v>
      </c>
      <c r="B34" s="89">
        <v>38135.431246509514</v>
      </c>
      <c r="C34" s="89">
        <v>76762</v>
      </c>
      <c r="D34" s="89">
        <v>145953</v>
      </c>
    </row>
    <row r="35" spans="1:4" x14ac:dyDescent="0.35">
      <c r="A35" s="3" t="s">
        <v>91</v>
      </c>
      <c r="B35" s="89">
        <v>-41649.089753490262</v>
      </c>
      <c r="C35" s="89">
        <v>-51527.266481292259</v>
      </c>
      <c r="D35" s="89">
        <v>78428.510000000155</v>
      </c>
    </row>
    <row r="36" spans="1:4" x14ac:dyDescent="0.35">
      <c r="A36" s="64"/>
      <c r="B36" s="64"/>
      <c r="C36" s="64"/>
      <c r="D36" s="6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119A-0C8C-45EA-83D1-F4C6453791EF}">
  <sheetPr codeName="Sheet3"/>
  <dimension ref="A1:H51"/>
  <sheetViews>
    <sheetView topLeftCell="B5" workbookViewId="0">
      <selection activeCell="I40" sqref="I40"/>
    </sheetView>
  </sheetViews>
  <sheetFormatPr defaultColWidth="8.53515625" defaultRowHeight="12" outlineLevelRow="1" x14ac:dyDescent="0.35"/>
  <cols>
    <col min="1" max="1" width="8.53515625" style="76" hidden="1" customWidth="1"/>
    <col min="2" max="2" width="38.53515625" style="55" customWidth="1"/>
    <col min="3" max="8" width="6.15234375" style="55" customWidth="1"/>
    <col min="9" max="16384" width="8.53515625" style="55"/>
  </cols>
  <sheetData>
    <row r="1" spans="1:8" s="61" customFormat="1" ht="12.75" customHeight="1" x14ac:dyDescent="0.35">
      <c r="A1" s="6"/>
      <c r="B1" s="55"/>
      <c r="C1" s="215" t="s">
        <v>0</v>
      </c>
      <c r="D1" s="215"/>
      <c r="E1" s="55"/>
      <c r="F1" s="215" t="s">
        <v>1</v>
      </c>
      <c r="G1" s="215"/>
    </row>
    <row r="3" spans="1:8" ht="24" x14ac:dyDescent="0.35">
      <c r="B3" s="62" t="s">
        <v>2</v>
      </c>
      <c r="C3" s="63" t="s">
        <v>376</v>
      </c>
      <c r="D3" s="63" t="s">
        <v>377</v>
      </c>
      <c r="E3" s="63" t="s">
        <v>3</v>
      </c>
      <c r="F3" s="63" t="s">
        <v>376</v>
      </c>
      <c r="G3" s="63" t="s">
        <v>377</v>
      </c>
      <c r="H3" s="63" t="s">
        <v>3</v>
      </c>
    </row>
    <row r="4" spans="1:8" x14ac:dyDescent="0.35">
      <c r="B4" s="64"/>
      <c r="C4" s="64"/>
      <c r="D4" s="64"/>
      <c r="E4" s="64"/>
      <c r="F4" s="64"/>
      <c r="G4" s="64"/>
      <c r="H4" s="64"/>
    </row>
    <row r="5" spans="1:8" s="87" customFormat="1" x14ac:dyDescent="0.35">
      <c r="A5" s="126">
        <v>1</v>
      </c>
      <c r="B5" s="3" t="s">
        <v>10</v>
      </c>
      <c r="C5" s="65">
        <v>1592.7911999999999</v>
      </c>
      <c r="D5" s="65">
        <v>1708.4512999999999</v>
      </c>
      <c r="E5" s="65">
        <v>115.66010000000006</v>
      </c>
      <c r="F5" s="66">
        <v>0.30127300274075208</v>
      </c>
      <c r="G5" s="66">
        <v>0.30628538195584604</v>
      </c>
      <c r="H5" s="66">
        <v>5.0123792150939539E-3</v>
      </c>
    </row>
    <row r="6" spans="1:8" s="87" customFormat="1" x14ac:dyDescent="0.35">
      <c r="A6" s="126">
        <v>11</v>
      </c>
      <c r="B6" s="67" t="s">
        <v>13</v>
      </c>
      <c r="C6" s="65">
        <v>1242.0998999999999</v>
      </c>
      <c r="D6" s="65">
        <v>1333.2117000000001</v>
      </c>
      <c r="E6" s="65">
        <v>91.11180000000013</v>
      </c>
      <c r="F6" s="66">
        <v>0.23494050354935905</v>
      </c>
      <c r="G6" s="66">
        <v>0.23901369313980608</v>
      </c>
      <c r="H6" s="66">
        <v>4.0731895904470294E-3</v>
      </c>
    </row>
    <row r="7" spans="1:8" x14ac:dyDescent="0.35">
      <c r="A7" s="76">
        <v>111</v>
      </c>
      <c r="B7" s="68" t="s">
        <v>14</v>
      </c>
      <c r="C7" s="69">
        <v>550.25</v>
      </c>
      <c r="D7" s="69">
        <v>591.49969999999996</v>
      </c>
      <c r="E7" s="69">
        <v>41.249699999999962</v>
      </c>
      <c r="F7" s="70">
        <v>0.10407859470726535</v>
      </c>
      <c r="G7" s="70">
        <v>0.10604206952885829</v>
      </c>
      <c r="H7" s="70">
        <v>1.9634748215929393E-3</v>
      </c>
    </row>
    <row r="8" spans="1:8" x14ac:dyDescent="0.35">
      <c r="A8" s="76">
        <v>112</v>
      </c>
      <c r="B8" s="68" t="s">
        <v>15</v>
      </c>
      <c r="C8" s="69">
        <v>13.896000000000001</v>
      </c>
      <c r="D8" s="69">
        <v>14.727</v>
      </c>
      <c r="E8" s="69">
        <v>0.83099999999999952</v>
      </c>
      <c r="F8" s="70">
        <v>2.6283982772415436E-3</v>
      </c>
      <c r="G8" s="70">
        <v>2.6402068470220631E-3</v>
      </c>
      <c r="H8" s="70">
        <v>1.1808569780519512E-5</v>
      </c>
    </row>
    <row r="9" spans="1:8" x14ac:dyDescent="0.35">
      <c r="A9" s="76">
        <v>113</v>
      </c>
      <c r="B9" s="68" t="s">
        <v>16</v>
      </c>
      <c r="C9" s="69">
        <v>16.433</v>
      </c>
      <c r="D9" s="69">
        <v>16.622</v>
      </c>
      <c r="E9" s="69">
        <v>0.18900000000000006</v>
      </c>
      <c r="F9" s="70">
        <v>3.1082663277137513E-3</v>
      </c>
      <c r="G9" s="70">
        <v>2.9799360501935718E-3</v>
      </c>
      <c r="H9" s="70">
        <v>-1.2833027752017943E-4</v>
      </c>
    </row>
    <row r="10" spans="1:8" x14ac:dyDescent="0.35">
      <c r="A10" s="76">
        <v>114</v>
      </c>
      <c r="B10" s="68" t="s">
        <v>17</v>
      </c>
      <c r="C10" s="69">
        <v>634.85959999999989</v>
      </c>
      <c r="D10" s="69">
        <v>674.95540000000028</v>
      </c>
      <c r="E10" s="69">
        <v>40.095800000000395</v>
      </c>
      <c r="F10" s="70">
        <v>0.12008231713660443</v>
      </c>
      <c r="G10" s="70">
        <v>0.12100372570886915</v>
      </c>
      <c r="H10" s="70">
        <v>9.2140857226472028E-4</v>
      </c>
    </row>
    <row r="11" spans="1:8" x14ac:dyDescent="0.35">
      <c r="A11" s="76">
        <v>115</v>
      </c>
      <c r="B11" s="68" t="s">
        <v>18</v>
      </c>
      <c r="C11" s="69">
        <v>7.0705</v>
      </c>
      <c r="D11" s="69">
        <v>8.6712000000000007</v>
      </c>
      <c r="E11" s="69">
        <v>1.6007000000000007</v>
      </c>
      <c r="F11" s="70">
        <v>1.3373697480740022E-3</v>
      </c>
      <c r="G11" s="70">
        <v>1.5545434651930274E-3</v>
      </c>
      <c r="H11" s="70">
        <v>2.1717371711902516E-4</v>
      </c>
    </row>
    <row r="12" spans="1:8" x14ac:dyDescent="0.35">
      <c r="A12" s="76">
        <v>116</v>
      </c>
      <c r="B12" s="68" t="s">
        <v>19</v>
      </c>
      <c r="C12" s="69">
        <v>19.590799999999998</v>
      </c>
      <c r="D12" s="69">
        <v>26.736399999999996</v>
      </c>
      <c r="E12" s="69">
        <v>7.1455999999999982</v>
      </c>
      <c r="F12" s="70">
        <v>3.7055573524599622E-3</v>
      </c>
      <c r="G12" s="70">
        <v>4.7932115396700399E-3</v>
      </c>
      <c r="H12" s="70">
        <v>1.0876541872100777E-3</v>
      </c>
    </row>
    <row r="13" spans="1:8" s="87" customFormat="1" x14ac:dyDescent="0.35">
      <c r="A13" s="126">
        <v>12</v>
      </c>
      <c r="B13" s="67" t="s">
        <v>20</v>
      </c>
      <c r="C13" s="65">
        <v>162.44399999999999</v>
      </c>
      <c r="D13" s="65">
        <v>170.917</v>
      </c>
      <c r="E13" s="65">
        <v>8.4730000000000132</v>
      </c>
      <c r="F13" s="66">
        <v>3.0725930465473901E-2</v>
      </c>
      <c r="G13" s="66">
        <v>3.0641422806577709E-2</v>
      </c>
      <c r="H13" s="66">
        <v>-8.4507658896192106E-5</v>
      </c>
    </row>
    <row r="14" spans="1:8" s="87" customFormat="1" x14ac:dyDescent="0.35">
      <c r="A14" s="126">
        <v>13</v>
      </c>
      <c r="B14" s="67" t="s">
        <v>21</v>
      </c>
      <c r="C14" s="65">
        <v>8.0130999999999997</v>
      </c>
      <c r="D14" s="65">
        <v>9.2177999999999987</v>
      </c>
      <c r="E14" s="65">
        <v>1.204699999999999</v>
      </c>
      <c r="F14" s="66">
        <v>1.5156604947728996E-3</v>
      </c>
      <c r="G14" s="66">
        <v>1.6525360680708881E-3</v>
      </c>
      <c r="H14" s="66">
        <v>1.3687557329798857E-4</v>
      </c>
    </row>
    <row r="15" spans="1:8" s="87" customFormat="1" x14ac:dyDescent="0.35">
      <c r="A15" s="126">
        <v>14</v>
      </c>
      <c r="B15" s="67" t="s">
        <v>22</v>
      </c>
      <c r="C15" s="65">
        <v>180.23420000000002</v>
      </c>
      <c r="D15" s="65">
        <v>195.10480000000007</v>
      </c>
      <c r="E15" s="65">
        <v>14.870600000000053</v>
      </c>
      <c r="F15" s="66">
        <v>3.4090908231146216E-2</v>
      </c>
      <c r="G15" s="66">
        <v>3.4977729941391346E-2</v>
      </c>
      <c r="H15" s="66">
        <v>8.8682171024512951E-4</v>
      </c>
    </row>
    <row r="16" spans="1:8" x14ac:dyDescent="0.35">
      <c r="A16" s="76">
        <v>141</v>
      </c>
      <c r="B16" s="68" t="s">
        <v>23</v>
      </c>
      <c r="C16" s="69">
        <v>126.60159999999999</v>
      </c>
      <c r="D16" s="69">
        <v>132.96940000000001</v>
      </c>
      <c r="E16" s="69">
        <v>6.3678000000000168</v>
      </c>
      <c r="F16" s="70">
        <v>2.3946418202074195E-2</v>
      </c>
      <c r="G16" s="70">
        <v>2.3838305175827763E-2</v>
      </c>
      <c r="H16" s="70">
        <v>-1.0811302624643207E-4</v>
      </c>
    </row>
    <row r="17" spans="1:8" x14ac:dyDescent="0.35">
      <c r="A17" s="76">
        <v>142</v>
      </c>
      <c r="B17" s="71" t="s">
        <v>24</v>
      </c>
      <c r="C17" s="69">
        <v>53.0167</v>
      </c>
      <c r="D17" s="69">
        <v>60.523700000000005</v>
      </c>
      <c r="E17" s="69">
        <v>7.507000000000005</v>
      </c>
      <c r="F17" s="70">
        <v>1.0027993879176147E-2</v>
      </c>
      <c r="G17" s="70">
        <v>1.0850484630074641E-2</v>
      </c>
      <c r="H17" s="70">
        <v>8.2249075089849306E-4</v>
      </c>
    </row>
    <row r="18" spans="1:8" x14ac:dyDescent="0.35">
      <c r="A18" s="76">
        <v>143</v>
      </c>
      <c r="B18" s="71" t="s">
        <v>25</v>
      </c>
      <c r="C18" s="69">
        <v>56.828000000000003</v>
      </c>
      <c r="D18" s="69">
        <v>49.622</v>
      </c>
      <c r="E18" s="69">
        <v>-7.2060000000000031</v>
      </c>
      <c r="F18" s="70">
        <v>1.0748893012311632E-2</v>
      </c>
      <c r="G18" s="70">
        <v>8.8960646542356765E-3</v>
      </c>
      <c r="H18" s="70">
        <v>-1.8528283580759551E-3</v>
      </c>
    </row>
    <row r="19" spans="1:8" x14ac:dyDescent="0.35">
      <c r="A19" s="76">
        <v>144</v>
      </c>
      <c r="B19" s="68" t="s">
        <v>26</v>
      </c>
      <c r="C19" s="69">
        <v>45.914299999999997</v>
      </c>
      <c r="D19" s="69">
        <v>53.372099999999989</v>
      </c>
      <c r="E19" s="69">
        <v>7.4577999999999918</v>
      </c>
      <c r="F19" s="70">
        <v>8.684590315252691E-3</v>
      </c>
      <c r="G19" s="70">
        <v>9.5683699232665329E-3</v>
      </c>
      <c r="H19" s="70">
        <v>8.8377960801384187E-4</v>
      </c>
    </row>
    <row r="20" spans="1:8" x14ac:dyDescent="0.35">
      <c r="A20" s="76">
        <v>145</v>
      </c>
      <c r="B20" s="68" t="s">
        <v>27</v>
      </c>
      <c r="C20" s="69">
        <v>7.7183000000000028</v>
      </c>
      <c r="D20" s="69">
        <v>8.7633000000000756</v>
      </c>
      <c r="E20" s="69">
        <v>1.0450000000000728</v>
      </c>
      <c r="F20" s="70">
        <v>1.4598997138193304E-3</v>
      </c>
      <c r="G20" s="70">
        <v>1.5710548422970493E-3</v>
      </c>
      <c r="H20" s="70">
        <v>1.1115512847771885E-4</v>
      </c>
    </row>
    <row r="21" spans="1:8" s="87" customFormat="1" x14ac:dyDescent="0.35">
      <c r="A21" s="126"/>
      <c r="B21" s="3" t="s">
        <v>11</v>
      </c>
      <c r="C21" s="65">
        <v>1620.9222223674769</v>
      </c>
      <c r="D21" s="65">
        <v>1703.7678465839845</v>
      </c>
      <c r="E21" s="65">
        <v>82.845624216507531</v>
      </c>
      <c r="F21" s="66">
        <v>0.30659392464113489</v>
      </c>
      <c r="G21" s="66">
        <v>0.30544574823705245</v>
      </c>
      <c r="H21" s="66">
        <v>-1.1481764040824349E-3</v>
      </c>
    </row>
    <row r="22" spans="1:8" s="87" customFormat="1" x14ac:dyDescent="0.35">
      <c r="A22" s="126">
        <v>2</v>
      </c>
      <c r="B22" s="67" t="s">
        <v>28</v>
      </c>
      <c r="C22" s="65">
        <v>1604.3581782877213</v>
      </c>
      <c r="D22" s="65">
        <v>1699.0953856601691</v>
      </c>
      <c r="E22" s="65">
        <v>94.737207372447756</v>
      </c>
      <c r="F22" s="66">
        <v>0.3034608716098034</v>
      </c>
      <c r="G22" s="66">
        <v>0.30460808521515387</v>
      </c>
      <c r="H22" s="66">
        <v>1.1472136053504722E-3</v>
      </c>
    </row>
    <row r="23" spans="1:8" x14ac:dyDescent="0.35">
      <c r="A23" s="76">
        <v>21</v>
      </c>
      <c r="B23" s="68" t="s">
        <v>29</v>
      </c>
      <c r="C23" s="69">
        <v>351.2034819863951</v>
      </c>
      <c r="D23" s="69">
        <v>374.70401473401125</v>
      </c>
      <c r="E23" s="69">
        <v>23.500532747616148</v>
      </c>
      <c r="F23" s="70">
        <v>6.6429377303848042E-2</v>
      </c>
      <c r="G23" s="70">
        <v>6.7175670897493892E-2</v>
      </c>
      <c r="H23" s="70">
        <v>7.462935936458498E-4</v>
      </c>
    </row>
    <row r="24" spans="1:8" x14ac:dyDescent="0.35">
      <c r="A24" s="76">
        <v>22</v>
      </c>
      <c r="B24" s="68" t="s">
        <v>30</v>
      </c>
      <c r="C24" s="69">
        <v>248.2902664965988</v>
      </c>
      <c r="D24" s="69">
        <v>264.70736868350303</v>
      </c>
      <c r="E24" s="69">
        <v>16.417102186904231</v>
      </c>
      <c r="F24" s="70">
        <v>4.6963565681887171E-2</v>
      </c>
      <c r="G24" s="70">
        <v>4.7455843502096709E-2</v>
      </c>
      <c r="H24" s="70">
        <v>4.9227782020953847E-4</v>
      </c>
    </row>
    <row r="25" spans="1:8" x14ac:dyDescent="0.35">
      <c r="A25" s="76">
        <v>23</v>
      </c>
      <c r="B25" s="68" t="s">
        <v>31</v>
      </c>
      <c r="C25" s="69">
        <v>98.313463437250476</v>
      </c>
      <c r="D25" s="69">
        <v>102.99142965867073</v>
      </c>
      <c r="E25" s="69">
        <v>4.6779662214202489</v>
      </c>
      <c r="F25" s="70">
        <v>1.8595778492236519E-2</v>
      </c>
      <c r="G25" s="70">
        <v>1.8463955847722795E-2</v>
      </c>
      <c r="H25" s="70">
        <v>-1.3182264451372383E-4</v>
      </c>
    </row>
    <row r="26" spans="1:8" x14ac:dyDescent="0.35">
      <c r="A26" s="76">
        <v>24</v>
      </c>
      <c r="B26" s="68" t="s">
        <v>8</v>
      </c>
      <c r="C26" s="69">
        <v>148.23976636747679</v>
      </c>
      <c r="D26" s="69">
        <v>154.94947258398409</v>
      </c>
      <c r="E26" s="69">
        <v>6.7097062165072998</v>
      </c>
      <c r="F26" s="70">
        <v>2.8039230464807493E-2</v>
      </c>
      <c r="G26" s="70">
        <v>2.7778818391980185E-2</v>
      </c>
      <c r="H26" s="70">
        <v>-2.6041207282730822E-4</v>
      </c>
    </row>
    <row r="27" spans="1:8" x14ac:dyDescent="0.35">
      <c r="A27" s="76">
        <v>25</v>
      </c>
      <c r="B27" s="68" t="s">
        <v>32</v>
      </c>
      <c r="C27" s="69">
        <v>69.462100000000007</v>
      </c>
      <c r="D27" s="69">
        <v>65.562900000000013</v>
      </c>
      <c r="E27" s="69">
        <v>-3.8991999999999933</v>
      </c>
      <c r="F27" s="70">
        <v>1.3138605640010063E-2</v>
      </c>
      <c r="G27" s="70">
        <v>1.1753895395574308E-2</v>
      </c>
      <c r="H27" s="70">
        <v>-1.3847102444357554E-3</v>
      </c>
    </row>
    <row r="28" spans="1:8" x14ac:dyDescent="0.35">
      <c r="A28" s="76">
        <v>26</v>
      </c>
      <c r="B28" s="68" t="s">
        <v>21</v>
      </c>
      <c r="C28" s="69">
        <v>570.13616085639944</v>
      </c>
      <c r="D28" s="69">
        <v>623.71294127588646</v>
      </c>
      <c r="E28" s="69">
        <v>53.576780419487022</v>
      </c>
      <c r="F28" s="70">
        <v>0.10784001892545106</v>
      </c>
      <c r="G28" s="70">
        <v>0.11181715068465169</v>
      </c>
      <c r="H28" s="70">
        <v>3.9771317592006278E-3</v>
      </c>
    </row>
    <row r="29" spans="1:8" x14ac:dyDescent="0.35">
      <c r="A29" s="76">
        <v>27</v>
      </c>
      <c r="B29" s="68" t="s">
        <v>33</v>
      </c>
      <c r="C29" s="69">
        <v>34.689</v>
      </c>
      <c r="D29" s="69">
        <v>38.079399999999993</v>
      </c>
      <c r="E29" s="69">
        <v>3.3903999999999925</v>
      </c>
      <c r="F29" s="70">
        <v>6.5613491536580248E-3</v>
      </c>
      <c r="G29" s="70">
        <v>6.8267462898412394E-3</v>
      </c>
      <c r="H29" s="70">
        <v>2.6539713618321456E-4</v>
      </c>
    </row>
    <row r="30" spans="1:8" x14ac:dyDescent="0.35">
      <c r="A30" s="76">
        <v>28</v>
      </c>
      <c r="B30" s="68" t="s">
        <v>34</v>
      </c>
      <c r="C30" s="69">
        <v>84.0239391436007</v>
      </c>
      <c r="D30" s="69">
        <v>74.38785872411367</v>
      </c>
      <c r="E30" s="69">
        <v>-9.6360804194870298</v>
      </c>
      <c r="F30" s="70">
        <v>1.5892945947905038E-2</v>
      </c>
      <c r="G30" s="70">
        <v>1.3336004205793088E-2</v>
      </c>
      <c r="H30" s="70">
        <v>-2.5569417421119501E-3</v>
      </c>
    </row>
    <row r="31" spans="1:8" s="87" customFormat="1" x14ac:dyDescent="0.35">
      <c r="A31" s="126">
        <v>31</v>
      </c>
      <c r="B31" s="67" t="s">
        <v>35</v>
      </c>
      <c r="C31" s="65">
        <v>16.564044079755636</v>
      </c>
      <c r="D31" s="65">
        <v>4.6724609238153354</v>
      </c>
      <c r="E31" s="65">
        <v>-11.8915831559403</v>
      </c>
      <c r="F31" s="66">
        <v>3.1330530313315131E-3</v>
      </c>
      <c r="G31" s="66">
        <v>8.3766302189857279E-4</v>
      </c>
      <c r="H31" s="66">
        <v>-2.2953900094329401E-3</v>
      </c>
    </row>
    <row r="32" spans="1:8" x14ac:dyDescent="0.35">
      <c r="A32" s="76">
        <v>311</v>
      </c>
      <c r="B32" s="68" t="s">
        <v>36</v>
      </c>
      <c r="C32" s="69">
        <v>114.87750751700612</v>
      </c>
      <c r="D32" s="69">
        <v>107.66389058248606</v>
      </c>
      <c r="E32" s="69">
        <v>-7.2136169345200614</v>
      </c>
      <c r="F32" s="70">
        <v>2.172883152356803E-2</v>
      </c>
      <c r="G32" s="70">
        <v>1.9301618869621368E-2</v>
      </c>
      <c r="H32" s="70">
        <v>-2.4272126539466622E-3</v>
      </c>
    </row>
    <row r="33" spans="1:8" x14ac:dyDescent="0.35">
      <c r="A33" s="76">
        <v>23</v>
      </c>
      <c r="B33" s="68" t="s">
        <v>37</v>
      </c>
      <c r="C33" s="69">
        <v>-98.313463437250476</v>
      </c>
      <c r="D33" s="69">
        <v>-102.99142965867073</v>
      </c>
      <c r="E33" s="69">
        <v>-4.6779662214202489</v>
      </c>
      <c r="F33" s="70">
        <v>-1.8595778492236519E-2</v>
      </c>
      <c r="G33" s="70">
        <v>-1.8463955847722795E-2</v>
      </c>
      <c r="H33" s="70">
        <v>1.3182264451372383E-4</v>
      </c>
    </row>
    <row r="34" spans="1:8" s="87" customFormat="1" x14ac:dyDescent="0.35">
      <c r="A34" s="126"/>
      <c r="B34" s="3" t="s">
        <v>6</v>
      </c>
      <c r="C34" s="65">
        <v>67.092043999999746</v>
      </c>
      <c r="D34" s="65">
        <v>99.109225999999566</v>
      </c>
      <c r="E34" s="65">
        <v>32.017181999999821</v>
      </c>
      <c r="F34" s="66">
        <v>1.2690314685248501E-2</v>
      </c>
      <c r="G34" s="66">
        <v>1.7767967480699118E-2</v>
      </c>
      <c r="H34" s="66">
        <v>5.077652795450617E-3</v>
      </c>
    </row>
    <row r="35" spans="1:8" s="87" customFormat="1" x14ac:dyDescent="0.35">
      <c r="A35" s="126"/>
      <c r="B35" s="3" t="s">
        <v>9</v>
      </c>
      <c r="C35" s="65">
        <v>-95.22306636747679</v>
      </c>
      <c r="D35" s="65">
        <v>-94.425772583984084</v>
      </c>
      <c r="E35" s="65">
        <v>0.79729378349270519</v>
      </c>
      <c r="F35" s="66">
        <v>-1.8011236585631345E-2</v>
      </c>
      <c r="G35" s="66">
        <v>-1.6928333761905546E-2</v>
      </c>
      <c r="H35" s="66">
        <v>1.0829028237257995E-3</v>
      </c>
    </row>
    <row r="36" spans="1:8" s="87" customFormat="1" x14ac:dyDescent="0.35">
      <c r="A36" s="126"/>
      <c r="B36" s="3" t="s">
        <v>12</v>
      </c>
      <c r="C36" s="65">
        <v>-28.131022367477044</v>
      </c>
      <c r="D36" s="65">
        <v>4.6834534160154817</v>
      </c>
      <c r="E36" s="65">
        <v>32.814475783492526</v>
      </c>
      <c r="F36" s="66">
        <v>-5.320921900382844E-3</v>
      </c>
      <c r="G36" s="66">
        <v>8.3963371879357273E-4</v>
      </c>
      <c r="H36" s="66">
        <v>6.1605556191764166E-3</v>
      </c>
    </row>
    <row r="37" spans="1:8" s="87" customFormat="1" x14ac:dyDescent="0.35">
      <c r="A37" s="126"/>
      <c r="B37" s="64"/>
      <c r="C37" s="64"/>
      <c r="D37" s="64"/>
      <c r="E37" s="64"/>
      <c r="F37" s="64"/>
      <c r="G37" s="64"/>
      <c r="H37" s="64"/>
    </row>
    <row r="41" spans="1:8" hidden="1" outlineLevel="1" x14ac:dyDescent="0.35">
      <c r="B41" s="55" t="s">
        <v>378</v>
      </c>
      <c r="C41" s="83">
        <f>+'[1]Tafla I'!$H$61</f>
        <v>5286870</v>
      </c>
      <c r="D41" s="83">
        <f>+'[1]Tafla I'!$K$61</f>
        <v>5577972.0504137203</v>
      </c>
    </row>
    <row r="42" spans="1:8" collapsed="1" x14ac:dyDescent="0.35"/>
    <row r="45" spans="1:8" hidden="1" outlineLevel="1" x14ac:dyDescent="0.35">
      <c r="B45" s="55" t="s">
        <v>4</v>
      </c>
      <c r="C45" s="69">
        <f>+C5-C17</f>
        <v>1539.7745</v>
      </c>
      <c r="D45" s="69">
        <f>+D5-D17</f>
        <v>1647.9276</v>
      </c>
      <c r="E45" s="69">
        <f>+D45-C45</f>
        <v>108.15309999999999</v>
      </c>
      <c r="F45" s="150">
        <f>+F5-F17</f>
        <v>0.29124500886157595</v>
      </c>
      <c r="G45" s="150">
        <f>+G5-G17</f>
        <v>0.29543489732577138</v>
      </c>
      <c r="H45" s="150">
        <f>+G45-F45</f>
        <v>4.1898884641954348E-3</v>
      </c>
    </row>
    <row r="46" spans="1:8" hidden="1" outlineLevel="1" x14ac:dyDescent="0.35">
      <c r="B46" s="55" t="s">
        <v>5</v>
      </c>
      <c r="C46" s="69">
        <f>+C21-C26</f>
        <v>1472.6824560000002</v>
      </c>
      <c r="D46" s="69">
        <f>+D21-D26</f>
        <v>1548.8183740000004</v>
      </c>
      <c r="E46" s="69">
        <f>+D46-C46</f>
        <v>76.135918000000174</v>
      </c>
      <c r="F46" s="150">
        <f>+F21-F26</f>
        <v>0.27855469417632739</v>
      </c>
      <c r="G46" s="150">
        <f>+G21-G26</f>
        <v>0.27766692984507224</v>
      </c>
      <c r="H46" s="150">
        <f>+G46-F46</f>
        <v>-8.8776433125514753E-4</v>
      </c>
    </row>
    <row r="47" spans="1:8" hidden="1" outlineLevel="1" x14ac:dyDescent="0.35"/>
    <row r="48" spans="1:8" hidden="1" outlineLevel="1" x14ac:dyDescent="0.35">
      <c r="D48" s="55">
        <v>54.405999999999999</v>
      </c>
    </row>
    <row r="49" spans="2:5" hidden="1" outlineLevel="1" x14ac:dyDescent="0.35"/>
    <row r="50" spans="2:5" hidden="1" outlineLevel="1" x14ac:dyDescent="0.35">
      <c r="B50" s="55" t="s">
        <v>379</v>
      </c>
      <c r="D50" s="69">
        <f>+D46-D48</f>
        <v>1494.4123740000005</v>
      </c>
      <c r="E50" s="151">
        <f>+D50/C46-1</f>
        <v>1.4755331613728551E-2</v>
      </c>
    </row>
    <row r="51" spans="2:5" collapsed="1" x14ac:dyDescent="0.35"/>
  </sheetData>
  <mergeCells count="2">
    <mergeCell ref="C1:D1"/>
    <mergeCell ref="F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1B22-B5A3-4623-B7A0-0FCD49BFD5E6}">
  <sheetPr codeName="Sheet28"/>
  <dimension ref="A1:H29"/>
  <sheetViews>
    <sheetView topLeftCell="A9" workbookViewId="0">
      <selection activeCell="H20" sqref="H20"/>
    </sheetView>
  </sheetViews>
  <sheetFormatPr defaultColWidth="9.3046875" defaultRowHeight="12.9" x14ac:dyDescent="0.35"/>
  <cols>
    <col min="1" max="1" width="35.69140625" style="60" customWidth="1"/>
    <col min="2" max="2" width="8.69140625" style="60" hidden="1" customWidth="1"/>
    <col min="3" max="3" width="9.3828125" style="60" hidden="1" customWidth="1"/>
    <col min="4" max="4" width="9.3046875" style="60" hidden="1" customWidth="1"/>
    <col min="5" max="5" width="9.69140625" style="60" hidden="1" customWidth="1"/>
    <col min="6" max="8" width="9.69140625" style="60" customWidth="1"/>
    <col min="9" max="16384" width="9.3046875" style="60"/>
  </cols>
  <sheetData>
    <row r="1" spans="1:8" hidden="1" x14ac:dyDescent="0.35">
      <c r="A1" s="153"/>
      <c r="B1" s="212"/>
      <c r="D1" s="210"/>
      <c r="E1" s="210"/>
      <c r="F1" s="210"/>
      <c r="G1" s="210"/>
    </row>
    <row r="2" spans="1:8" x14ac:dyDescent="0.35">
      <c r="A2" s="157"/>
      <c r="B2" s="157"/>
      <c r="C2" s="157"/>
      <c r="D2" s="157"/>
      <c r="E2" s="157"/>
      <c r="F2" s="157"/>
      <c r="G2" s="157"/>
      <c r="H2" s="157"/>
    </row>
    <row r="3" spans="1:8" ht="24" x14ac:dyDescent="0.35">
      <c r="A3" s="53" t="s">
        <v>93</v>
      </c>
      <c r="B3" s="97">
        <v>2019</v>
      </c>
      <c r="C3" s="97">
        <v>2020</v>
      </c>
      <c r="D3" s="97">
        <f>[3]Tafla!B3</f>
        <v>2023</v>
      </c>
      <c r="E3" s="97">
        <f>[3]Tafla!C3</f>
        <v>2024</v>
      </c>
      <c r="F3" s="97">
        <v>2025</v>
      </c>
      <c r="G3" s="97" t="s">
        <v>382</v>
      </c>
      <c r="H3" s="97" t="s">
        <v>381</v>
      </c>
    </row>
    <row r="4" spans="1:8" hidden="1" x14ac:dyDescent="0.35">
      <c r="A4" s="99"/>
      <c r="B4" s="99"/>
      <c r="C4" s="99"/>
      <c r="D4" s="99">
        <f>[3]Tafla!B4</f>
        <v>0</v>
      </c>
      <c r="E4" s="99">
        <f>[3]Tafla!C4</f>
        <v>0</v>
      </c>
      <c r="F4" s="99">
        <v>0</v>
      </c>
      <c r="G4" s="99">
        <v>0</v>
      </c>
      <c r="H4" s="99">
        <v>0</v>
      </c>
    </row>
    <row r="5" spans="1:8" x14ac:dyDescent="0.35">
      <c r="A5" s="139" t="s">
        <v>92</v>
      </c>
      <c r="B5" s="140">
        <f>+SUM(B6:B11)</f>
        <v>905829.56</v>
      </c>
      <c r="C5" s="140">
        <f>[3]Tafla!B5</f>
        <v>1659780.424707778</v>
      </c>
      <c r="D5" s="140">
        <f>[3]Tafla!B5</f>
        <v>1659780.424707778</v>
      </c>
      <c r="E5" s="140">
        <f>[3]Tafla!C5</f>
        <v>1910718.9180548694</v>
      </c>
      <c r="F5" s="140">
        <v>2259683.7349035623</v>
      </c>
      <c r="G5" s="140">
        <v>2456340.7345653698</v>
      </c>
      <c r="H5" s="140">
        <v>2645711.9489024864</v>
      </c>
    </row>
    <row r="6" spans="1:8" x14ac:dyDescent="0.35">
      <c r="A6" s="141" t="s">
        <v>94</v>
      </c>
      <c r="B6" s="142">
        <v>664244</v>
      </c>
      <c r="C6" s="142">
        <f>[3]Tafla!B6</f>
        <v>1092910.5881972911</v>
      </c>
      <c r="D6" s="142">
        <f>[3]Tafla!B6</f>
        <v>1092910.5881972911</v>
      </c>
      <c r="E6" s="142">
        <f>[3]Tafla!C6</f>
        <v>1265354.0000000002</v>
      </c>
      <c r="F6" s="142">
        <v>1767248</v>
      </c>
      <c r="G6" s="142">
        <v>1942924.1795543765</v>
      </c>
      <c r="H6" s="142">
        <v>2069544.000470557</v>
      </c>
    </row>
    <row r="7" spans="1:8" hidden="1" x14ac:dyDescent="0.35">
      <c r="A7" s="213" t="s">
        <v>468</v>
      </c>
      <c r="B7" s="214"/>
      <c r="C7" s="214">
        <f>[3]Tafla!B7</f>
        <v>0</v>
      </c>
      <c r="D7" s="214">
        <f>[3]Tafla!B7</f>
        <v>0</v>
      </c>
      <c r="E7" s="214">
        <f>[3]Tafla!C7</f>
        <v>0</v>
      </c>
      <c r="F7" s="214">
        <v>0</v>
      </c>
      <c r="G7" s="214">
        <v>0</v>
      </c>
      <c r="H7" s="214">
        <v>0</v>
      </c>
    </row>
    <row r="8" spans="1:8" x14ac:dyDescent="0.35">
      <c r="A8" s="141" t="s">
        <v>95</v>
      </c>
      <c r="B8" s="142">
        <v>34241</v>
      </c>
      <c r="C8" s="142">
        <f>[3]Tafla!B8</f>
        <v>266615.04187923134</v>
      </c>
      <c r="D8" s="142">
        <f>[3]Tafla!B8</f>
        <v>266615.04187923134</v>
      </c>
      <c r="E8" s="142">
        <f>[3]Tafla!C8</f>
        <v>268493.15952411812</v>
      </c>
      <c r="F8" s="142">
        <v>28622.956694912988</v>
      </c>
      <c r="G8" s="142">
        <v>41568.110760847063</v>
      </c>
      <c r="H8" s="142">
        <v>38628.221870663911</v>
      </c>
    </row>
    <row r="9" spans="1:8" x14ac:dyDescent="0.35">
      <c r="A9" s="141" t="s">
        <v>96</v>
      </c>
      <c r="B9" s="142">
        <v>186633.56000000003</v>
      </c>
      <c r="C9" s="142">
        <f>[3]Tafla!B9</f>
        <v>265805.85676608002</v>
      </c>
      <c r="D9" s="142">
        <f>[3]Tafla!B9</f>
        <v>265805.85676608002</v>
      </c>
      <c r="E9" s="142">
        <f>[3]Tafla!C9</f>
        <v>329369.47855215997</v>
      </c>
      <c r="F9" s="142">
        <v>409210.41554745601</v>
      </c>
      <c r="G9" s="142">
        <v>410189.22634123528</v>
      </c>
      <c r="H9" s="142">
        <v>469452.90225374955</v>
      </c>
    </row>
    <row r="10" spans="1:8" hidden="1" x14ac:dyDescent="0.35">
      <c r="A10" s="141" t="s">
        <v>469</v>
      </c>
      <c r="B10" s="142"/>
      <c r="C10" s="142">
        <f>[3]Tafla!B10</f>
        <v>0</v>
      </c>
      <c r="D10" s="142">
        <f>[3]Tafla!B10</f>
        <v>0</v>
      </c>
      <c r="E10" s="142">
        <f>[3]Tafla!C10</f>
        <v>0</v>
      </c>
      <c r="F10" s="142">
        <v>0</v>
      </c>
      <c r="G10" s="142">
        <v>0</v>
      </c>
      <c r="H10" s="142">
        <v>0</v>
      </c>
    </row>
    <row r="11" spans="1:8" x14ac:dyDescent="0.35">
      <c r="A11" s="141" t="s">
        <v>97</v>
      </c>
      <c r="B11" s="142">
        <v>20711</v>
      </c>
      <c r="C11" s="142">
        <f>[3]Tafla!B11</f>
        <v>34448.937865175576</v>
      </c>
      <c r="D11" s="142">
        <f>[3]Tafla!B11</f>
        <v>34448.937865175576</v>
      </c>
      <c r="E11" s="142">
        <f>[3]Tafla!C11</f>
        <v>47502.279978591017</v>
      </c>
      <c r="F11" s="142">
        <v>54602.36266119295</v>
      </c>
      <c r="G11" s="142">
        <v>61659.217908911101</v>
      </c>
      <c r="H11" s="142">
        <v>68086.824307515577</v>
      </c>
    </row>
    <row r="12" spans="1:8" x14ac:dyDescent="0.35">
      <c r="A12" s="139" t="s">
        <v>98</v>
      </c>
      <c r="B12" s="140">
        <f t="shared" ref="B12" si="0">SUM(B13:B14)</f>
        <v>151433.82489533129</v>
      </c>
      <c r="C12" s="140">
        <f>[3]Tafla!B12</f>
        <v>181525.87306059134</v>
      </c>
      <c r="D12" s="140">
        <f>[3]Tafla!B12</f>
        <v>181525.87306059134</v>
      </c>
      <c r="E12" s="140">
        <f>[3]Tafla!C12</f>
        <v>544311.44392531028</v>
      </c>
      <c r="F12" s="140">
        <v>569017.3331742679</v>
      </c>
      <c r="G12" s="140">
        <v>675316.64891338791</v>
      </c>
      <c r="H12" s="140">
        <v>745379.01478700433</v>
      </c>
    </row>
    <row r="13" spans="1:8" x14ac:dyDescent="0.35">
      <c r="A13" s="141" t="s">
        <v>99</v>
      </c>
      <c r="B13" s="142">
        <v>70699.324895331272</v>
      </c>
      <c r="C13" s="142">
        <f>[3]Tafla!B13</f>
        <v>101706.7039544181</v>
      </c>
      <c r="D13" s="142">
        <f>[3]Tafla!B13</f>
        <v>101706.7039544181</v>
      </c>
      <c r="E13" s="142">
        <f>[3]Tafla!C13</f>
        <v>493226.29000590806</v>
      </c>
      <c r="F13" s="142">
        <v>518151.78327005607</v>
      </c>
      <c r="G13" s="142">
        <v>617568.18641657184</v>
      </c>
      <c r="H13" s="142">
        <v>662011.87634383678</v>
      </c>
    </row>
    <row r="14" spans="1:8" x14ac:dyDescent="0.35">
      <c r="A14" s="141" t="s">
        <v>100</v>
      </c>
      <c r="B14" s="142">
        <v>80734.5</v>
      </c>
      <c r="C14" s="142">
        <f>[3]Tafla!B14</f>
        <v>79819.169106173242</v>
      </c>
      <c r="D14" s="142">
        <f>[3]Tafla!B14</f>
        <v>79819.169106173242</v>
      </c>
      <c r="E14" s="142">
        <f>[3]Tafla!C14</f>
        <v>51085.15391940219</v>
      </c>
      <c r="F14" s="142">
        <v>50865.549904211817</v>
      </c>
      <c r="G14" s="142">
        <v>57748.462496816006</v>
      </c>
      <c r="H14" s="142">
        <v>83367.138443167598</v>
      </c>
    </row>
    <row r="15" spans="1:8" x14ac:dyDescent="0.35">
      <c r="A15" s="139" t="s">
        <v>101</v>
      </c>
      <c r="B15" s="140">
        <f t="shared" ref="B15" si="1">B5-B12</f>
        <v>754395.73510466877</v>
      </c>
      <c r="C15" s="140">
        <f>[3]Tafla!B15</f>
        <v>1478254.5516471867</v>
      </c>
      <c r="D15" s="140">
        <f>[3]Tafla!B15</f>
        <v>1478254.5516471867</v>
      </c>
      <c r="E15" s="140">
        <f>[3]Tafla!C15</f>
        <v>1366407.474129559</v>
      </c>
      <c r="F15" s="140">
        <v>1690666.4017292946</v>
      </c>
      <c r="G15" s="140">
        <v>1781024.0856519819</v>
      </c>
      <c r="H15" s="140">
        <v>1900332.934115482</v>
      </c>
    </row>
    <row r="16" spans="1:8" x14ac:dyDescent="0.35">
      <c r="A16" s="141" t="s">
        <v>102</v>
      </c>
      <c r="B16" s="142">
        <v>151469.04823762504</v>
      </c>
      <c r="C16" s="142">
        <f>[3]Tafla!B16</f>
        <v>196703</v>
      </c>
      <c r="D16" s="142">
        <f>[3]Tafla!B16</f>
        <v>196703</v>
      </c>
      <c r="E16" s="142">
        <f>[3]Tafla!C16</f>
        <v>260157.99999999997</v>
      </c>
      <c r="F16" s="142">
        <v>290560.09143815003</v>
      </c>
      <c r="G16" s="142">
        <v>341298.67498033046</v>
      </c>
      <c r="H16" s="142">
        <v>418800</v>
      </c>
    </row>
    <row r="17" spans="1:8" x14ac:dyDescent="0.35">
      <c r="A17" s="141" t="s">
        <v>103</v>
      </c>
      <c r="B17" s="142">
        <v>69460</v>
      </c>
      <c r="C17" s="142">
        <f>[3]Tafla!B17</f>
        <v>81732</v>
      </c>
      <c r="D17" s="142">
        <f>[3]Tafla!B17</f>
        <v>81732</v>
      </c>
      <c r="E17" s="142">
        <f>[3]Tafla!C17</f>
        <v>74278</v>
      </c>
      <c r="F17" s="142">
        <v>88000</v>
      </c>
      <c r="G17" s="142">
        <v>50000</v>
      </c>
      <c r="H17" s="142">
        <v>50000</v>
      </c>
    </row>
    <row r="18" spans="1:8" x14ac:dyDescent="0.35">
      <c r="A18" s="139" t="s">
        <v>104</v>
      </c>
      <c r="B18" s="140">
        <f t="shared" ref="B18" si="2">B16+B17-B15</f>
        <v>-533466.68686704373</v>
      </c>
      <c r="C18" s="140">
        <f>[3]Tafla!B18</f>
        <v>-1199819.5516471867</v>
      </c>
      <c r="D18" s="140">
        <f>[3]Tafla!B18</f>
        <v>-1199819.5516471867</v>
      </c>
      <c r="E18" s="140">
        <f>[3]Tafla!C18</f>
        <v>-1031971.474129559</v>
      </c>
      <c r="F18" s="140">
        <v>-1312106.3102911445</v>
      </c>
      <c r="G18" s="140">
        <v>-1389725.4106716514</v>
      </c>
      <c r="H18" s="140">
        <v>-1431532.934115482</v>
      </c>
    </row>
    <row r="19" spans="1:8" x14ac:dyDescent="0.35">
      <c r="A19" s="141" t="s">
        <v>105</v>
      </c>
      <c r="B19" s="142">
        <v>906811</v>
      </c>
      <c r="C19" s="142">
        <f>[3]Tafla!B19</f>
        <v>779223</v>
      </c>
      <c r="D19" s="142">
        <f>[3]Tafla!B19</f>
        <v>779223</v>
      </c>
      <c r="E19" s="142">
        <f>[3]Tafla!C19</f>
        <v>779224</v>
      </c>
      <c r="F19" s="142">
        <v>686530</v>
      </c>
      <c r="G19" s="142">
        <v>686336</v>
      </c>
      <c r="H19" s="142">
        <v>681042</v>
      </c>
    </row>
    <row r="20" spans="1:8" x14ac:dyDescent="0.35">
      <c r="A20" s="139" t="s">
        <v>106</v>
      </c>
      <c r="B20" s="140">
        <f t="shared" ref="B20" si="3">B18+B19</f>
        <v>373344.31313295627</v>
      </c>
      <c r="C20" s="140">
        <f>[3]Tafla!B20</f>
        <v>-420596.55164718674</v>
      </c>
      <c r="D20" s="140">
        <f>[3]Tafla!B20</f>
        <v>-420596.55164718674</v>
      </c>
      <c r="E20" s="140">
        <f>[3]Tafla!C20</f>
        <v>-252747.47412955901</v>
      </c>
      <c r="F20" s="140">
        <v>-625576.31029114453</v>
      </c>
      <c r="G20" s="140">
        <v>-703389.41067165136</v>
      </c>
      <c r="H20" s="140">
        <v>-750490.93411548203</v>
      </c>
    </row>
    <row r="21" spans="1:8" x14ac:dyDescent="0.35">
      <c r="A21" s="139" t="s">
        <v>107</v>
      </c>
      <c r="B21" s="140">
        <f t="shared" ref="B21" si="4">B5-B11-B16-B17</f>
        <v>664189.51176237501</v>
      </c>
      <c r="C21" s="140">
        <f>[3]Tafla!B21</f>
        <v>1346896.4868426025</v>
      </c>
      <c r="D21" s="140">
        <f>[3]Tafla!B21</f>
        <v>1346896.4868426025</v>
      </c>
      <c r="E21" s="140">
        <f>[3]Tafla!C21</f>
        <v>1528780.6380762784</v>
      </c>
      <c r="F21" s="140">
        <v>1826521.2808042192</v>
      </c>
      <c r="G21" s="140">
        <v>2003382.8416761283</v>
      </c>
      <c r="H21" s="140">
        <v>2108825.1245949706</v>
      </c>
    </row>
    <row r="22" spans="1:8" x14ac:dyDescent="0.35">
      <c r="A22" s="143"/>
      <c r="B22" s="144"/>
      <c r="C22" s="144"/>
      <c r="D22" s="144"/>
      <c r="E22" s="144"/>
      <c r="F22" s="144"/>
      <c r="G22" s="144"/>
      <c r="H22" s="144"/>
    </row>
    <row r="23" spans="1:8" x14ac:dyDescent="0.35">
      <c r="A23" s="25" t="s">
        <v>108</v>
      </c>
      <c r="B23" s="145"/>
      <c r="C23" s="145"/>
      <c r="D23" s="145"/>
      <c r="E23" s="145"/>
      <c r="F23" s="145"/>
      <c r="G23" s="145"/>
      <c r="H23" s="145"/>
    </row>
    <row r="24" spans="1:8" x14ac:dyDescent="0.35">
      <c r="A24" s="139" t="s">
        <v>92</v>
      </c>
      <c r="B24" s="146">
        <f t="shared" ref="B24" si="5">B5/B$29*100</f>
        <v>29.746641625746395</v>
      </c>
      <c r="C24" s="146">
        <f>[3]Tafla!B24</f>
        <v>37.954607709138187</v>
      </c>
      <c r="D24" s="146">
        <f>[3]Tafla!B24</f>
        <v>37.954607709138187</v>
      </c>
      <c r="E24" s="146">
        <f>[3]Tafla!C24</f>
        <v>41.73368849802079</v>
      </c>
      <c r="F24" s="146">
        <v>45.598608581720356</v>
      </c>
      <c r="G24" s="146">
        <v>46.224359442906291</v>
      </c>
      <c r="H24" s="146">
        <v>47.431430724115096</v>
      </c>
    </row>
    <row r="25" spans="1:8" x14ac:dyDescent="0.35">
      <c r="A25" s="139" t="s">
        <v>98</v>
      </c>
      <c r="B25" s="146">
        <f t="shared" ref="B25" si="6">B12/B$29*100</f>
        <v>4.9729528799848968</v>
      </c>
      <c r="C25" s="146">
        <f>[3]Tafla!B25</f>
        <v>4.1509968418181415</v>
      </c>
      <c r="D25" s="146">
        <f>[3]Tafla!B25</f>
        <v>4.1509968418181415</v>
      </c>
      <c r="E25" s="146">
        <f>[3]Tafla!C25</f>
        <v>11.888783866656873</v>
      </c>
      <c r="F25" s="146">
        <v>11.48231420656534</v>
      </c>
      <c r="G25" s="146">
        <v>12.708366993993133</v>
      </c>
      <c r="H25" s="146">
        <v>13.362903364345815</v>
      </c>
    </row>
    <row r="26" spans="1:8" x14ac:dyDescent="0.35">
      <c r="A26" s="139" t="s">
        <v>106</v>
      </c>
      <c r="B26" s="146">
        <f t="shared" ref="B26:B27" si="7">B20/B$29*100</f>
        <v>12.260297053870147</v>
      </c>
      <c r="C26" s="146">
        <f>[3]Tafla!B26</f>
        <v>-9.6178849225769181</v>
      </c>
      <c r="D26" s="146">
        <f>[3]Tafla!B26</f>
        <v>-9.6178849225769181</v>
      </c>
      <c r="E26" s="146">
        <f>[3]Tafla!C26</f>
        <v>-5.5204793621463883</v>
      </c>
      <c r="F26" s="146">
        <v>-12.623629081518406</v>
      </c>
      <c r="G26" s="146">
        <v>-13.236650962014638</v>
      </c>
      <c r="H26" s="146">
        <v>-13.454548128469341</v>
      </c>
    </row>
    <row r="27" spans="1:8" x14ac:dyDescent="0.35">
      <c r="A27" s="139" t="s">
        <v>107</v>
      </c>
      <c r="B27" s="146">
        <f t="shared" si="7"/>
        <v>21.81139615047983</v>
      </c>
      <c r="C27" s="146">
        <f>[3]Tafla!B27</f>
        <v>30.799813651210982</v>
      </c>
      <c r="D27" s="146">
        <f>[3]Tafla!B27</f>
        <v>30.799813651210982</v>
      </c>
      <c r="E27" s="146">
        <f>[3]Tafla!C27</f>
        <v>33.391439383575879</v>
      </c>
      <c r="F27" s="146">
        <v>36.857737064310285</v>
      </c>
      <c r="G27" s="146">
        <v>37.700424567430431</v>
      </c>
      <c r="H27" s="146">
        <v>37.806304971330185</v>
      </c>
    </row>
    <row r="28" spans="1:8" x14ac:dyDescent="0.35">
      <c r="A28" s="143"/>
      <c r="B28" s="143"/>
      <c r="C28" s="143"/>
      <c r="D28" s="143"/>
      <c r="E28" s="143"/>
      <c r="F28" s="143"/>
      <c r="G28" s="143"/>
      <c r="H28" s="143"/>
    </row>
    <row r="29" spans="1:8" hidden="1" x14ac:dyDescent="0.35">
      <c r="A29" s="60" t="s">
        <v>378</v>
      </c>
      <c r="B29" s="156">
        <v>3045149</v>
      </c>
      <c r="C29" s="156">
        <f>[3]Tafla!B29</f>
        <v>4373067</v>
      </c>
      <c r="D29" s="156">
        <f>[3]Tafla!C29</f>
        <v>4578361</v>
      </c>
      <c r="E29" s="156">
        <f>[3]Tafla!D29</f>
        <v>4955598</v>
      </c>
      <c r="F29" s="156">
        <f>[3]Tafla!E29</f>
        <v>5313952.99830883</v>
      </c>
      <c r="G29" s="156">
        <f>[3]Tafla!F29</f>
        <v>5577972.0504137203</v>
      </c>
      <c r="H29" s="156">
        <f>[3]Tafla!G29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D668-C5F2-4BAD-925D-9A853DA81C4B}">
  <sheetPr codeName="Sheet29"/>
  <dimension ref="A1:D13"/>
  <sheetViews>
    <sheetView tabSelected="1" workbookViewId="0">
      <selection activeCell="D28" sqref="D28"/>
    </sheetView>
  </sheetViews>
  <sheetFormatPr defaultColWidth="9.3046875" defaultRowHeight="12.9" x14ac:dyDescent="0.35"/>
  <cols>
    <col min="1" max="1" width="54" style="60" customWidth="1"/>
    <col min="2" max="2" width="8.15234375" style="60" customWidth="1"/>
    <col min="3" max="3" width="8.3046875" style="60" customWidth="1"/>
    <col min="4" max="4" width="8.3046875" style="60" bestFit="1" customWidth="1"/>
    <col min="5" max="16384" width="9.3046875" style="60"/>
  </cols>
  <sheetData>
    <row r="1" spans="1:4" x14ac:dyDescent="0.35">
      <c r="A1" s="62"/>
      <c r="B1" s="101">
        <v>2026</v>
      </c>
      <c r="C1" s="101">
        <v>2026</v>
      </c>
      <c r="D1" s="101">
        <v>2027</v>
      </c>
    </row>
    <row r="2" spans="1:4" x14ac:dyDescent="0.35">
      <c r="A2" s="53" t="s">
        <v>370</v>
      </c>
      <c r="B2" s="54" t="s">
        <v>109</v>
      </c>
      <c r="C2" s="54" t="s">
        <v>110</v>
      </c>
      <c r="D2" s="54" t="s">
        <v>109</v>
      </c>
    </row>
    <row r="3" spans="1:4" x14ac:dyDescent="0.35">
      <c r="A3" s="55"/>
      <c r="B3" s="55"/>
      <c r="C3" s="55"/>
      <c r="D3" s="55"/>
    </row>
    <row r="4" spans="1:4" x14ac:dyDescent="0.35">
      <c r="A4" s="56" t="s">
        <v>111</v>
      </c>
      <c r="B4" s="58">
        <v>7</v>
      </c>
      <c r="C4" s="58">
        <v>0</v>
      </c>
      <c r="D4" s="58">
        <v>8.5</v>
      </c>
    </row>
    <row r="5" spans="1:4" x14ac:dyDescent="0.35">
      <c r="A5" s="56" t="s">
        <v>112</v>
      </c>
      <c r="B5" s="58">
        <v>5</v>
      </c>
      <c r="C5" s="58">
        <v>5</v>
      </c>
      <c r="D5" s="58">
        <v>5</v>
      </c>
    </row>
    <row r="6" spans="1:4" x14ac:dyDescent="0.35">
      <c r="A6" s="56" t="s">
        <v>228</v>
      </c>
      <c r="B6" s="58">
        <v>2</v>
      </c>
      <c r="C6" s="58">
        <v>0</v>
      </c>
      <c r="D6" s="58">
        <v>3</v>
      </c>
    </row>
    <row r="7" spans="1:4" x14ac:dyDescent="0.35">
      <c r="A7" s="56" t="s">
        <v>304</v>
      </c>
      <c r="B7" s="58">
        <v>1.5</v>
      </c>
      <c r="C7" s="58">
        <v>0</v>
      </c>
      <c r="D7" s="58">
        <v>1.5</v>
      </c>
    </row>
    <row r="8" spans="1:4" x14ac:dyDescent="0.35">
      <c r="A8" s="56" t="s">
        <v>113</v>
      </c>
      <c r="B8" s="58">
        <v>20</v>
      </c>
      <c r="C8" s="58">
        <v>12</v>
      </c>
      <c r="D8" s="58">
        <v>10</v>
      </c>
    </row>
    <row r="9" spans="1:4" x14ac:dyDescent="0.35">
      <c r="A9" s="56" t="s">
        <v>114</v>
      </c>
      <c r="B9" s="58">
        <v>10</v>
      </c>
      <c r="C9" s="58">
        <v>2.8</v>
      </c>
      <c r="D9" s="58">
        <v>3</v>
      </c>
    </row>
    <row r="10" spans="1:4" x14ac:dyDescent="0.35">
      <c r="A10" s="56" t="s">
        <v>361</v>
      </c>
      <c r="B10" s="58">
        <v>0</v>
      </c>
      <c r="C10" s="58">
        <v>0</v>
      </c>
      <c r="D10" s="58">
        <v>0.4</v>
      </c>
    </row>
    <row r="11" spans="1:4" s="78" customFormat="1" ht="12" x14ac:dyDescent="0.35">
      <c r="A11" s="3" t="s">
        <v>115</v>
      </c>
      <c r="B11" s="98">
        <v>45.5</v>
      </c>
      <c r="C11" s="98">
        <v>19.8</v>
      </c>
      <c r="D11" s="98">
        <v>31.4</v>
      </c>
    </row>
    <row r="12" spans="1:4" hidden="1" x14ac:dyDescent="0.35">
      <c r="A12" s="56" t="s">
        <v>116</v>
      </c>
      <c r="B12" s="211"/>
      <c r="C12" s="211"/>
      <c r="D12" s="211"/>
    </row>
    <row r="13" spans="1:4" x14ac:dyDescent="0.35">
      <c r="A13" s="64"/>
      <c r="B13" s="64"/>
      <c r="C13" s="64"/>
      <c r="D13" s="6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9E05-5BCF-48C8-B40A-317439C0B5D0}">
  <dimension ref="A1:C19"/>
  <sheetViews>
    <sheetView workbookViewId="0">
      <selection activeCell="B10" sqref="B10"/>
    </sheetView>
  </sheetViews>
  <sheetFormatPr defaultRowHeight="14.6" x14ac:dyDescent="0.4"/>
  <cols>
    <col min="1" max="1" width="41.69140625" bestFit="1" customWidth="1"/>
  </cols>
  <sheetData>
    <row r="1" spans="1:3" x14ac:dyDescent="0.4">
      <c r="A1" s="55"/>
      <c r="B1" s="76"/>
      <c r="C1" s="76"/>
    </row>
    <row r="2" spans="1:3" ht="24.45" x14ac:dyDescent="0.4">
      <c r="A2" s="62" t="s">
        <v>380</v>
      </c>
      <c r="B2" s="63" t="s">
        <v>376</v>
      </c>
      <c r="C2" s="63" t="s">
        <v>381</v>
      </c>
    </row>
    <row r="3" spans="1:3" x14ac:dyDescent="0.4">
      <c r="A3" s="100"/>
      <c r="B3" s="121"/>
      <c r="C3" s="121"/>
    </row>
    <row r="4" spans="1:3" x14ac:dyDescent="0.4">
      <c r="A4" s="3" t="s">
        <v>322</v>
      </c>
      <c r="B4" s="81">
        <v>1685.1938</v>
      </c>
      <c r="C4" s="81">
        <v>1705.1851000000004</v>
      </c>
    </row>
    <row r="5" spans="1:3" x14ac:dyDescent="0.4">
      <c r="A5" s="122" t="s">
        <v>323</v>
      </c>
      <c r="B5" s="102"/>
      <c r="C5" s="102"/>
    </row>
    <row r="6" spans="1:3" x14ac:dyDescent="0.4">
      <c r="A6" s="59" t="s">
        <v>8</v>
      </c>
      <c r="B6" s="102">
        <v>129.4</v>
      </c>
      <c r="C6" s="102">
        <v>136.08500000000001</v>
      </c>
    </row>
    <row r="7" spans="1:3" x14ac:dyDescent="0.4">
      <c r="A7" s="59" t="s">
        <v>324</v>
      </c>
      <c r="B7" s="102">
        <v>80.899600000000007</v>
      </c>
      <c r="C7" s="102">
        <v>79.1815</v>
      </c>
    </row>
    <row r="8" spans="1:3" x14ac:dyDescent="0.4">
      <c r="A8" s="59" t="s">
        <v>325</v>
      </c>
      <c r="B8" s="102">
        <v>87.468000000000004</v>
      </c>
      <c r="C8" s="102">
        <v>79.227100000000007</v>
      </c>
    </row>
    <row r="9" spans="1:3" x14ac:dyDescent="0.4">
      <c r="A9" s="59" t="s">
        <v>326</v>
      </c>
      <c r="B9" s="102">
        <v>39.12299999999999</v>
      </c>
      <c r="C9" s="102">
        <v>44.904400000000003</v>
      </c>
    </row>
    <row r="10" spans="1:3" x14ac:dyDescent="0.4">
      <c r="A10" s="59" t="s">
        <v>327</v>
      </c>
      <c r="B10" s="102">
        <v>34.691300000000005</v>
      </c>
      <c r="C10" s="102">
        <v>36.203800000000001</v>
      </c>
    </row>
    <row r="11" spans="1:3" x14ac:dyDescent="0.4">
      <c r="A11" s="59" t="s">
        <v>328</v>
      </c>
      <c r="B11" s="102">
        <v>7.1881000000000004</v>
      </c>
      <c r="C11" s="102">
        <v>7.5581000000000005</v>
      </c>
    </row>
    <row r="12" spans="1:3" x14ac:dyDescent="0.4">
      <c r="A12" s="59" t="s">
        <v>329</v>
      </c>
      <c r="B12" s="102">
        <v>0.11</v>
      </c>
      <c r="C12" s="102">
        <v>0.11</v>
      </c>
    </row>
    <row r="13" spans="1:3" x14ac:dyDescent="0.4">
      <c r="A13" s="3" t="s">
        <v>330</v>
      </c>
      <c r="B13" s="81">
        <v>1306.3137999999999</v>
      </c>
      <c r="C13" s="81">
        <v>1321.9152000000004</v>
      </c>
    </row>
    <row r="14" spans="1:3" x14ac:dyDescent="0.4">
      <c r="A14" s="59" t="s">
        <v>331</v>
      </c>
      <c r="B14" s="123"/>
      <c r="C14" s="124">
        <v>1.1943072177604153E-2</v>
      </c>
    </row>
    <row r="15" spans="1:3" x14ac:dyDescent="0.4">
      <c r="A15" s="59" t="s">
        <v>332</v>
      </c>
      <c r="B15" s="102"/>
      <c r="C15" s="102">
        <v>15.601400000000467</v>
      </c>
    </row>
    <row r="16" spans="1:3" x14ac:dyDescent="0.4">
      <c r="A16" s="59" t="s">
        <v>333</v>
      </c>
      <c r="B16" s="76"/>
      <c r="C16" s="102">
        <v>29.629634803087818</v>
      </c>
    </row>
    <row r="17" spans="1:3" x14ac:dyDescent="0.4">
      <c r="A17" s="125" t="s">
        <v>334</v>
      </c>
      <c r="B17" s="76"/>
      <c r="C17" s="81">
        <v>-14.028234803087351</v>
      </c>
    </row>
    <row r="18" spans="1:3" x14ac:dyDescent="0.4">
      <c r="A18" s="3" t="s">
        <v>335</v>
      </c>
      <c r="B18" s="126"/>
      <c r="C18" s="93">
        <v>-1.0738794004233403E-2</v>
      </c>
    </row>
    <row r="19" spans="1:3" ht="7" customHeight="1" x14ac:dyDescent="0.4">
      <c r="A19" s="64"/>
      <c r="B19" s="72"/>
      <c r="C19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75CF-7034-451A-93D9-529083A4FBCD}">
  <sheetPr codeName="Sheet4"/>
  <dimension ref="A1:G37"/>
  <sheetViews>
    <sheetView topLeftCell="A72" workbookViewId="0">
      <selection activeCell="G29" sqref="G29"/>
    </sheetView>
  </sheetViews>
  <sheetFormatPr defaultColWidth="8.84375" defaultRowHeight="12" x14ac:dyDescent="0.35"/>
  <cols>
    <col min="1" max="1" width="38.84375" style="4" customWidth="1"/>
    <col min="2" max="2" width="10.15234375" style="4" customWidth="1"/>
    <col min="3" max="3" width="9.15234375" style="4" customWidth="1"/>
    <col min="4" max="4" width="6.84375" style="4" bestFit="1" customWidth="1"/>
    <col min="5" max="5" width="8.53515625" style="4" customWidth="1"/>
    <col min="6" max="6" width="9.3828125" style="4" customWidth="1"/>
    <col min="7" max="7" width="6.15234375" style="4" customWidth="1"/>
    <col min="8" max="10" width="7.15234375" style="4" customWidth="1"/>
    <col min="11" max="16384" width="8.84375" style="4"/>
  </cols>
  <sheetData>
    <row r="1" spans="1:7" s="23" customFormat="1" ht="12.9" x14ac:dyDescent="0.35">
      <c r="A1" s="62"/>
      <c r="B1" s="215" t="s">
        <v>0</v>
      </c>
      <c r="C1" s="215"/>
      <c r="D1" s="47"/>
      <c r="E1" s="215" t="s">
        <v>1</v>
      </c>
      <c r="F1" s="215"/>
      <c r="G1" s="62"/>
    </row>
    <row r="2" spans="1:7" ht="36" x14ac:dyDescent="0.35">
      <c r="A2" s="62" t="s">
        <v>2</v>
      </c>
      <c r="B2" s="63" t="s">
        <v>383</v>
      </c>
      <c r="C2" s="63" t="s">
        <v>381</v>
      </c>
      <c r="D2" s="63" t="s">
        <v>3</v>
      </c>
      <c r="E2" s="63" t="s">
        <v>383</v>
      </c>
      <c r="F2" s="63" t="s">
        <v>381</v>
      </c>
      <c r="G2" s="63" t="s">
        <v>3</v>
      </c>
    </row>
    <row r="3" spans="1:7" ht="4.4000000000000004" customHeight="1" x14ac:dyDescent="0.35">
      <c r="A3" s="64"/>
      <c r="B3" s="72"/>
      <c r="C3" s="72"/>
      <c r="D3" s="72"/>
      <c r="E3" s="72"/>
      <c r="F3" s="72"/>
      <c r="G3" s="72"/>
    </row>
    <row r="4" spans="1:7" x14ac:dyDescent="0.35">
      <c r="A4" s="56" t="s">
        <v>4</v>
      </c>
      <c r="B4" s="73">
        <v>1630.8</v>
      </c>
      <c r="C4" s="73">
        <v>1647.9276</v>
      </c>
      <c r="D4" s="73">
        <v>17.127600000000029</v>
      </c>
      <c r="E4" s="73">
        <v>29.383783783783784</v>
      </c>
      <c r="F4" s="73">
        <v>29.54348973257714</v>
      </c>
      <c r="G4" s="73">
        <v>0.15970594879335565</v>
      </c>
    </row>
    <row r="5" spans="1:7" s="10" customFormat="1" x14ac:dyDescent="0.35">
      <c r="A5" s="56" t="s">
        <v>5</v>
      </c>
      <c r="B5" s="73">
        <v>1540.0790859759409</v>
      </c>
      <c r="C5" s="73">
        <v>1548.8183740000006</v>
      </c>
      <c r="D5" s="73">
        <v>8.7392880240597606</v>
      </c>
      <c r="E5" s="73">
        <v>27.749172720287223</v>
      </c>
      <c r="F5" s="73">
        <v>27.76669298450723</v>
      </c>
      <c r="G5" s="73">
        <v>1.7520264220006965E-2</v>
      </c>
    </row>
    <row r="6" spans="1:7" s="10" customFormat="1" x14ac:dyDescent="0.35">
      <c r="A6" s="3" t="s">
        <v>6</v>
      </c>
      <c r="B6" s="74">
        <v>90.720914024059084</v>
      </c>
      <c r="C6" s="74">
        <v>99.109225999999353</v>
      </c>
      <c r="D6" s="74">
        <v>8.3883119759402689</v>
      </c>
      <c r="E6" s="74">
        <v>1.6346110634965605</v>
      </c>
      <c r="F6" s="74">
        <v>1.7767967480699092</v>
      </c>
      <c r="G6" s="74">
        <v>0.14218568457334868</v>
      </c>
    </row>
    <row r="7" spans="1:7" x14ac:dyDescent="0.35">
      <c r="A7" s="56" t="s">
        <v>7</v>
      </c>
      <c r="B7" s="73">
        <v>53.8</v>
      </c>
      <c r="C7" s="75">
        <v>60.523700000000005</v>
      </c>
      <c r="D7" s="73">
        <v>6.723700000000008</v>
      </c>
      <c r="E7" s="73">
        <v>0.96936936936936924</v>
      </c>
      <c r="F7" s="73">
        <v>1.0850484630074642</v>
      </c>
      <c r="G7" s="73">
        <v>0.11567909363809492</v>
      </c>
    </row>
    <row r="8" spans="1:7" x14ac:dyDescent="0.35">
      <c r="A8" s="56" t="s">
        <v>8</v>
      </c>
      <c r="B8" s="73">
        <v>143.45402809530125</v>
      </c>
      <c r="C8" s="75">
        <v>154.94947258398409</v>
      </c>
      <c r="D8" s="73">
        <v>11.495444488682836</v>
      </c>
      <c r="E8" s="73">
        <v>2.584757262978401</v>
      </c>
      <c r="F8" s="73">
        <v>2.7778818391980189</v>
      </c>
      <c r="G8" s="73">
        <v>0.19312457621961787</v>
      </c>
    </row>
    <row r="9" spans="1:7" x14ac:dyDescent="0.35">
      <c r="A9" s="3" t="s">
        <v>9</v>
      </c>
      <c r="B9" s="74">
        <v>-89.654028095301257</v>
      </c>
      <c r="C9" s="74">
        <v>-94.425772583984084</v>
      </c>
      <c r="D9" s="74">
        <v>-4.7717444886828275</v>
      </c>
      <c r="E9" s="74">
        <v>-1.6153878936090318</v>
      </c>
      <c r="F9" s="74">
        <v>-1.6928333761905547</v>
      </c>
      <c r="G9" s="74">
        <v>-7.7445482581522951E-2</v>
      </c>
    </row>
    <row r="10" spans="1:7" x14ac:dyDescent="0.35">
      <c r="A10" s="56" t="s">
        <v>10</v>
      </c>
      <c r="B10" s="73">
        <v>1684.6</v>
      </c>
      <c r="C10" s="75">
        <v>1708.4512999999999</v>
      </c>
      <c r="D10" s="73">
        <v>23.851300000000037</v>
      </c>
      <c r="E10" s="73">
        <v>30.353153153153151</v>
      </c>
      <c r="F10" s="73">
        <v>30.628538195584603</v>
      </c>
      <c r="G10" s="73">
        <v>0.27538504243145212</v>
      </c>
    </row>
    <row r="11" spans="1:7" x14ac:dyDescent="0.35">
      <c r="A11" s="56" t="s">
        <v>11</v>
      </c>
      <c r="B11" s="73">
        <v>1683.5331140712422</v>
      </c>
      <c r="C11" s="75">
        <v>1703.7678465839847</v>
      </c>
      <c r="D11" s="73">
        <v>20.234732512742539</v>
      </c>
      <c r="E11" s="73">
        <v>30.333929983265623</v>
      </c>
      <c r="F11" s="73">
        <v>30.544574823705251</v>
      </c>
      <c r="G11" s="73">
        <v>0.2106448404396275</v>
      </c>
    </row>
    <row r="12" spans="1:7" x14ac:dyDescent="0.35">
      <c r="A12" s="3" t="s">
        <v>12</v>
      </c>
      <c r="B12" s="74">
        <v>1.0668859287577561</v>
      </c>
      <c r="C12" s="74">
        <v>4.6834534160152543</v>
      </c>
      <c r="D12" s="74">
        <v>3.6165674872574982</v>
      </c>
      <c r="E12" s="74">
        <v>1.9223169887528258E-2</v>
      </c>
      <c r="F12" s="74">
        <v>8.3963371879352877E-2</v>
      </c>
      <c r="G12" s="74">
        <v>6.474020199182462E-2</v>
      </c>
    </row>
    <row r="13" spans="1:7" s="10" customFormat="1" ht="5.5" customHeight="1" x14ac:dyDescent="0.35">
      <c r="A13" s="64"/>
      <c r="B13" s="72"/>
      <c r="C13" s="72"/>
      <c r="D13" s="72"/>
      <c r="E13" s="72"/>
      <c r="F13" s="72"/>
      <c r="G13" s="72"/>
    </row>
    <row r="14" spans="1:7" s="10" customFormat="1" x14ac:dyDescent="0.35">
      <c r="A14" s="12"/>
      <c r="B14" s="12"/>
      <c r="C14" s="12"/>
    </row>
    <row r="15" spans="1:7" s="10" customFormat="1" x14ac:dyDescent="0.35">
      <c r="A15" s="12"/>
      <c r="B15" s="12"/>
      <c r="C15" s="12"/>
    </row>
    <row r="16" spans="1:7" x14ac:dyDescent="0.35">
      <c r="A16" s="14"/>
      <c r="B16" s="14"/>
      <c r="C16" s="14"/>
    </row>
    <row r="17" spans="1:3" x14ac:dyDescent="0.35">
      <c r="A17" s="14"/>
      <c r="B17" s="14"/>
      <c r="C17" s="14"/>
    </row>
    <row r="18" spans="1:3" x14ac:dyDescent="0.35">
      <c r="A18" s="14"/>
      <c r="B18" s="14"/>
      <c r="C18" s="14"/>
    </row>
    <row r="19" spans="1:3" x14ac:dyDescent="0.35">
      <c r="A19" s="14"/>
      <c r="B19" s="14"/>
      <c r="C19" s="14"/>
    </row>
    <row r="20" spans="1:3" x14ac:dyDescent="0.35">
      <c r="A20" s="14"/>
      <c r="B20" s="14"/>
      <c r="C20" s="14"/>
    </row>
    <row r="21" spans="1:3" s="10" customFormat="1" x14ac:dyDescent="0.35">
      <c r="A21" s="12"/>
      <c r="B21" s="12"/>
      <c r="C21" s="12"/>
    </row>
    <row r="22" spans="1:3" s="10" customFormat="1" x14ac:dyDescent="0.35">
      <c r="A22" s="12"/>
      <c r="B22" s="12"/>
      <c r="C22" s="12"/>
    </row>
    <row r="23" spans="1:3" x14ac:dyDescent="0.35">
      <c r="A23" s="14"/>
      <c r="B23" s="14"/>
      <c r="C23" s="14"/>
    </row>
    <row r="24" spans="1:3" x14ac:dyDescent="0.35">
      <c r="A24" s="14"/>
      <c r="B24" s="14"/>
      <c r="C24" s="14"/>
    </row>
    <row r="25" spans="1:3" x14ac:dyDescent="0.35">
      <c r="A25" s="14"/>
      <c r="B25" s="14"/>
      <c r="C25" s="14"/>
    </row>
    <row r="26" spans="1:3" x14ac:dyDescent="0.35">
      <c r="A26" s="14"/>
      <c r="B26" s="14"/>
      <c r="C26" s="14"/>
    </row>
    <row r="27" spans="1:3" x14ac:dyDescent="0.35">
      <c r="A27" s="14"/>
      <c r="B27" s="14"/>
      <c r="C27" s="14"/>
    </row>
    <row r="28" spans="1:3" x14ac:dyDescent="0.35">
      <c r="A28" s="14"/>
      <c r="B28" s="14"/>
      <c r="C28" s="14"/>
    </row>
    <row r="29" spans="1:3" x14ac:dyDescent="0.35">
      <c r="A29" s="14"/>
      <c r="B29" s="14"/>
      <c r="C29" s="14"/>
    </row>
    <row r="30" spans="1:3" x14ac:dyDescent="0.35">
      <c r="A30" s="14"/>
      <c r="B30" s="14"/>
      <c r="C30" s="14"/>
    </row>
    <row r="31" spans="1:3" s="10" customFormat="1" x14ac:dyDescent="0.35">
      <c r="A31" s="12"/>
      <c r="B31" s="12"/>
      <c r="C31" s="12"/>
    </row>
    <row r="32" spans="1:3" x14ac:dyDescent="0.35">
      <c r="A32" s="14"/>
      <c r="B32" s="14"/>
      <c r="C32" s="14"/>
    </row>
    <row r="33" spans="1:3" x14ac:dyDescent="0.35">
      <c r="A33" s="14"/>
      <c r="B33" s="14"/>
      <c r="C33" s="14"/>
    </row>
    <row r="34" spans="1:3" s="10" customFormat="1" ht="18" customHeight="1" x14ac:dyDescent="0.35">
      <c r="A34" s="12"/>
      <c r="B34" s="12"/>
      <c r="C34" s="12"/>
    </row>
    <row r="35" spans="1:3" s="10" customFormat="1" ht="12" customHeight="1" x14ac:dyDescent="0.35">
      <c r="A35" s="12"/>
      <c r="B35" s="12"/>
      <c r="C35" s="12"/>
    </row>
    <row r="36" spans="1:3" s="10" customFormat="1" ht="12" customHeight="1" x14ac:dyDescent="0.35">
      <c r="A36" s="12"/>
      <c r="B36" s="12"/>
      <c r="C36" s="12"/>
    </row>
    <row r="37" spans="1:3" s="10" customFormat="1" ht="3" customHeight="1" x14ac:dyDescent="0.35">
      <c r="A37" s="4"/>
      <c r="B37" s="4"/>
      <c r="C37" s="4"/>
    </row>
  </sheetData>
  <mergeCells count="2">
    <mergeCell ref="B1:C1"/>
    <mergeCell ref="E1:F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624C-0615-4832-A1CC-F65354E295CD}">
  <sheetPr codeName="Sheet5"/>
  <dimension ref="A2:G28"/>
  <sheetViews>
    <sheetView workbookViewId="0">
      <selection activeCell="A15" sqref="A15:XFD16"/>
    </sheetView>
  </sheetViews>
  <sheetFormatPr defaultColWidth="9.15234375" defaultRowHeight="12" x14ac:dyDescent="0.35"/>
  <cols>
    <col min="1" max="1" width="20.53515625" style="55" customWidth="1"/>
    <col min="2" max="3" width="8.53515625" style="76" customWidth="1"/>
    <col min="4" max="4" width="8" style="76" bestFit="1" customWidth="1"/>
    <col min="5" max="6" width="8.53515625" style="76" customWidth="1"/>
    <col min="7" max="7" width="8" style="76" customWidth="1"/>
    <col min="8" max="16384" width="9.15234375" style="55"/>
  </cols>
  <sheetData>
    <row r="2" spans="1:7" x14ac:dyDescent="0.35">
      <c r="A2" s="62"/>
      <c r="B2" s="215" t="s">
        <v>0</v>
      </c>
      <c r="C2" s="215"/>
      <c r="D2" s="47"/>
      <c r="E2" s="215" t="s">
        <v>1</v>
      </c>
      <c r="F2" s="215"/>
      <c r="G2" s="62"/>
    </row>
    <row r="3" spans="1:7" ht="24" x14ac:dyDescent="0.35">
      <c r="A3" s="62" t="s">
        <v>2</v>
      </c>
      <c r="B3" s="63" t="s">
        <v>376</v>
      </c>
      <c r="C3" s="63" t="s">
        <v>382</v>
      </c>
      <c r="D3" s="63" t="s">
        <v>3</v>
      </c>
      <c r="E3" s="63" t="s">
        <v>376</v>
      </c>
      <c r="F3" s="63" t="s">
        <v>382</v>
      </c>
      <c r="G3" s="63" t="s">
        <v>3</v>
      </c>
    </row>
    <row r="4" spans="1:7" x14ac:dyDescent="0.35">
      <c r="A4" s="64"/>
      <c r="B4" s="72"/>
      <c r="C4" s="72"/>
      <c r="D4" s="72"/>
      <c r="E4" s="72"/>
      <c r="F4" s="72"/>
      <c r="G4" s="72"/>
    </row>
    <row r="5" spans="1:7" x14ac:dyDescent="0.35">
      <c r="A5" s="56" t="s">
        <v>4</v>
      </c>
      <c r="B5" s="73">
        <v>1539.7745</v>
      </c>
      <c r="C5" s="75">
        <v>1542.8979999999997</v>
      </c>
      <c r="D5" s="73">
        <v>3.1234999999996944</v>
      </c>
      <c r="E5" s="73">
        <v>29.124500886157595</v>
      </c>
      <c r="F5" s="73">
        <v>29.0348446907797</v>
      </c>
      <c r="G5" s="73">
        <v>-8.9656195377894932E-2</v>
      </c>
    </row>
    <row r="6" spans="1:7" x14ac:dyDescent="0.35">
      <c r="A6" s="56" t="s">
        <v>5</v>
      </c>
      <c r="B6" s="73">
        <v>1472.6824560000002</v>
      </c>
      <c r="C6" s="75">
        <v>1499.2724560000001</v>
      </c>
      <c r="D6" s="73">
        <v>26.589999999999918</v>
      </c>
      <c r="E6" s="73">
        <v>27.855469417632744</v>
      </c>
      <c r="F6" s="73">
        <v>28.213882517913596</v>
      </c>
      <c r="G6" s="73">
        <v>0.3584131002808526</v>
      </c>
    </row>
    <row r="7" spans="1:7" s="87" customFormat="1" x14ac:dyDescent="0.35">
      <c r="A7" s="3" t="s">
        <v>6</v>
      </c>
      <c r="B7" s="74">
        <v>67.09204399999976</v>
      </c>
      <c r="C7" s="74">
        <v>43.625543999999536</v>
      </c>
      <c r="D7" s="74">
        <v>-23.466500000000224</v>
      </c>
      <c r="E7" s="74">
        <v>1.2690314685248509</v>
      </c>
      <c r="F7" s="74">
        <v>0.8209621728661034</v>
      </c>
      <c r="G7" s="74">
        <v>-0.44806929565874754</v>
      </c>
    </row>
    <row r="8" spans="1:7" x14ac:dyDescent="0.35">
      <c r="A8" s="56" t="s">
        <v>7</v>
      </c>
      <c r="B8" s="73">
        <v>53.0167</v>
      </c>
      <c r="C8" s="75">
        <v>57.757999999999996</v>
      </c>
      <c r="D8" s="73">
        <v>4.7412999999999954</v>
      </c>
      <c r="E8" s="73">
        <v>1.0027993879176147</v>
      </c>
      <c r="F8" s="73">
        <v>1.0869121352481201</v>
      </c>
      <c r="G8" s="73">
        <v>8.4112747330505444E-2</v>
      </c>
    </row>
    <row r="9" spans="1:7" x14ac:dyDescent="0.35">
      <c r="A9" s="56" t="s">
        <v>8</v>
      </c>
      <c r="B9" s="73">
        <v>148.23976636747679</v>
      </c>
      <c r="C9" s="75">
        <v>168.89543552164827</v>
      </c>
      <c r="D9" s="73">
        <v>20.655669154171477</v>
      </c>
      <c r="E9" s="73">
        <v>2.8039230464807492</v>
      </c>
      <c r="F9" s="73">
        <v>3.1783389046798005</v>
      </c>
      <c r="G9" s="73">
        <v>0.37441585819905132</v>
      </c>
    </row>
    <row r="10" spans="1:7" s="87" customFormat="1" x14ac:dyDescent="0.35">
      <c r="A10" s="3" t="s">
        <v>9</v>
      </c>
      <c r="B10" s="74">
        <v>-95.22306636747679</v>
      </c>
      <c r="C10" s="74">
        <v>-111.13743552164827</v>
      </c>
      <c r="D10" s="74">
        <v>-15.914369154171482</v>
      </c>
      <c r="E10" s="74">
        <v>-1.8011236585631345</v>
      </c>
      <c r="F10" s="74">
        <v>-2.0914267694316804</v>
      </c>
      <c r="G10" s="74">
        <v>-0.29030311086854588</v>
      </c>
    </row>
    <row r="11" spans="1:7" x14ac:dyDescent="0.35">
      <c r="A11" s="56" t="s">
        <v>10</v>
      </c>
      <c r="B11" s="73">
        <v>1592.7911999999999</v>
      </c>
      <c r="C11" s="75">
        <v>1600.6559999999997</v>
      </c>
      <c r="D11" s="73">
        <v>7.8647999999998319</v>
      </c>
      <c r="E11" s="73">
        <v>30.127300274075207</v>
      </c>
      <c r="F11" s="73">
        <v>30.121756826027816</v>
      </c>
      <c r="G11" s="73">
        <v>-5.5434480473905978E-3</v>
      </c>
    </row>
    <row r="12" spans="1:7" x14ac:dyDescent="0.35">
      <c r="A12" s="56" t="s">
        <v>11</v>
      </c>
      <c r="B12" s="73">
        <v>1620.9222223674769</v>
      </c>
      <c r="C12" s="75">
        <v>1668.1678915216485</v>
      </c>
      <c r="D12" s="73">
        <v>47.245669154171537</v>
      </c>
      <c r="E12" s="73">
        <v>30.659392464113495</v>
      </c>
      <c r="F12" s="73">
        <v>31.392221422593398</v>
      </c>
      <c r="G12" s="73">
        <v>0.73282895847990304</v>
      </c>
    </row>
    <row r="13" spans="1:7" s="87" customFormat="1" x14ac:dyDescent="0.35">
      <c r="A13" s="3" t="s">
        <v>12</v>
      </c>
      <c r="B13" s="74">
        <v>-28.131022367477044</v>
      </c>
      <c r="C13" s="74">
        <v>-67.511891521648749</v>
      </c>
      <c r="D13" s="74">
        <v>-39.380869154171705</v>
      </c>
      <c r="E13" s="74">
        <v>-0.53209219003828778</v>
      </c>
      <c r="F13" s="74">
        <v>-1.2704645965655814</v>
      </c>
      <c r="G13" s="74">
        <v>-0.73837240652729363</v>
      </c>
    </row>
    <row r="14" spans="1:7" x14ac:dyDescent="0.35">
      <c r="A14" s="64"/>
      <c r="B14" s="72"/>
      <c r="C14" s="72"/>
      <c r="D14" s="72"/>
      <c r="E14" s="72"/>
      <c r="F14" s="72"/>
      <c r="G14" s="72"/>
    </row>
    <row r="21" spans="2:3" x14ac:dyDescent="0.35">
      <c r="B21" s="152"/>
      <c r="C21" s="152"/>
    </row>
    <row r="22" spans="2:3" x14ac:dyDescent="0.35">
      <c r="B22" s="152"/>
      <c r="C22" s="152"/>
    </row>
    <row r="23" spans="2:3" x14ac:dyDescent="0.35">
      <c r="B23" s="152"/>
      <c r="C23" s="152"/>
    </row>
    <row r="24" spans="2:3" x14ac:dyDescent="0.35">
      <c r="B24" s="152"/>
      <c r="C24" s="152"/>
    </row>
    <row r="26" spans="2:3" x14ac:dyDescent="0.35">
      <c r="B26" s="152"/>
      <c r="C26" s="152"/>
    </row>
    <row r="28" spans="2:3" x14ac:dyDescent="0.35">
      <c r="B28" s="152"/>
      <c r="C28" s="152"/>
    </row>
  </sheetData>
  <mergeCells count="2">
    <mergeCell ref="B2:C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04CF-E634-4EE9-8644-9FB9576C1AE3}">
  <sheetPr codeName="Sheet6"/>
  <dimension ref="A1:H23"/>
  <sheetViews>
    <sheetView topLeftCell="A4" workbookViewId="0">
      <selection activeCell="A30" sqref="A30"/>
    </sheetView>
  </sheetViews>
  <sheetFormatPr defaultColWidth="9.15234375" defaultRowHeight="12.9" x14ac:dyDescent="0.35"/>
  <cols>
    <col min="1" max="1" width="43.15234375" style="34" customWidth="1"/>
    <col min="2" max="2" width="10.84375" style="34" customWidth="1"/>
    <col min="3" max="3" width="10.15234375" style="34" bestFit="1" customWidth="1"/>
    <col min="4" max="4" width="10.3828125" style="34" bestFit="1" customWidth="1"/>
    <col min="5" max="5" width="1.53515625" style="34" customWidth="1"/>
    <col min="6" max="16384" width="9.15234375" style="34"/>
  </cols>
  <sheetData>
    <row r="1" spans="1:8" hidden="1" x14ac:dyDescent="0.35">
      <c r="A1" s="4"/>
      <c r="B1" s="4"/>
    </row>
    <row r="2" spans="1:8" ht="18.649999999999999" customHeight="1" x14ac:dyDescent="0.35">
      <c r="A2" s="6"/>
      <c r="B2" s="217" t="s">
        <v>384</v>
      </c>
      <c r="C2" s="215" t="s">
        <v>38</v>
      </c>
      <c r="D2" s="215"/>
      <c r="E2" s="219"/>
      <c r="F2" s="215" t="s">
        <v>1</v>
      </c>
      <c r="G2" s="215"/>
      <c r="H2" s="215"/>
    </row>
    <row r="3" spans="1:8" ht="24" x14ac:dyDescent="0.35">
      <c r="A3" s="16" t="s">
        <v>39</v>
      </c>
      <c r="B3" s="218"/>
      <c r="C3" s="118" t="s">
        <v>385</v>
      </c>
      <c r="D3" s="118" t="s">
        <v>386</v>
      </c>
      <c r="E3" s="220"/>
      <c r="F3" s="54">
        <v>2025</v>
      </c>
      <c r="G3" s="118" t="s">
        <v>387</v>
      </c>
      <c r="H3" s="118" t="s">
        <v>386</v>
      </c>
    </row>
    <row r="4" spans="1:8" x14ac:dyDescent="0.35">
      <c r="A4" s="10"/>
      <c r="B4" s="126"/>
      <c r="C4" s="11"/>
      <c r="D4" s="11"/>
      <c r="E4" s="11"/>
      <c r="F4" s="126"/>
      <c r="G4" s="11"/>
      <c r="H4" s="11"/>
    </row>
    <row r="5" spans="1:8" x14ac:dyDescent="0.35">
      <c r="A5" s="9" t="s">
        <v>13</v>
      </c>
      <c r="B5" s="92">
        <v>1127423</v>
      </c>
      <c r="C5" s="92">
        <v>1242055.9000000001</v>
      </c>
      <c r="D5" s="92">
        <v>1333211.7</v>
      </c>
      <c r="E5" s="17"/>
      <c r="F5" s="127">
        <v>22.750477893985327</v>
      </c>
      <c r="G5" s="18">
        <v>23.373482987058512</v>
      </c>
      <c r="H5" s="18">
        <v>23.901369313980609</v>
      </c>
    </row>
    <row r="6" spans="1:8" x14ac:dyDescent="0.35">
      <c r="A6" s="19" t="s">
        <v>14</v>
      </c>
      <c r="B6" s="91">
        <v>505358</v>
      </c>
      <c r="C6" s="91">
        <v>565249.69999999995</v>
      </c>
      <c r="D6" s="91">
        <v>591499.69999999995</v>
      </c>
      <c r="E6" s="20"/>
      <c r="F6" s="128">
        <v>10.19772188900752</v>
      </c>
      <c r="G6" s="21">
        <v>10.637085050994827</v>
      </c>
      <c r="H6" s="21">
        <v>10.604206952885828</v>
      </c>
    </row>
    <row r="7" spans="1:8" x14ac:dyDescent="0.35">
      <c r="A7" s="19" t="s">
        <v>40</v>
      </c>
      <c r="B7" s="91">
        <v>9968</v>
      </c>
      <c r="C7" s="91">
        <v>13903</v>
      </c>
      <c r="D7" s="91">
        <v>14727</v>
      </c>
      <c r="E7" s="20"/>
      <c r="F7" s="128">
        <v>0.20114629983027271</v>
      </c>
      <c r="G7" s="21">
        <v>0.26163197161180468</v>
      </c>
      <c r="H7" s="21">
        <v>0.2640206847022063</v>
      </c>
    </row>
    <row r="8" spans="1:8" x14ac:dyDescent="0.35">
      <c r="A8" s="19" t="s">
        <v>41</v>
      </c>
      <c r="B8" s="91">
        <v>14199</v>
      </c>
      <c r="C8" s="91">
        <v>17033</v>
      </c>
      <c r="D8" s="91">
        <v>16622</v>
      </c>
      <c r="E8" s="20"/>
      <c r="F8" s="128">
        <v>0.28652450955959491</v>
      </c>
      <c r="G8" s="21">
        <v>0.32053350877248571</v>
      </c>
      <c r="H8" s="21">
        <v>0.29799360501935718</v>
      </c>
    </row>
    <row r="9" spans="1:8" x14ac:dyDescent="0.35">
      <c r="A9" s="19" t="s">
        <v>42</v>
      </c>
      <c r="B9" s="91">
        <v>572454</v>
      </c>
      <c r="C9" s="91">
        <v>618088.9</v>
      </c>
      <c r="D9" s="91">
        <v>674955.4</v>
      </c>
      <c r="E9" s="20"/>
      <c r="F9" s="128">
        <v>11.551665722616267</v>
      </c>
      <c r="G9" s="21">
        <v>11.631433326503025</v>
      </c>
      <c r="H9" s="21">
        <v>12.100372570886911</v>
      </c>
    </row>
    <row r="10" spans="1:8" x14ac:dyDescent="0.35">
      <c r="A10" s="19" t="s">
        <v>43</v>
      </c>
      <c r="B10" s="91">
        <v>7718</v>
      </c>
      <c r="C10" s="91">
        <v>8370.5</v>
      </c>
      <c r="D10" s="91">
        <v>8671.2000000000007</v>
      </c>
      <c r="E10" s="20"/>
      <c r="F10" s="128">
        <v>0.15574309210373644</v>
      </c>
      <c r="G10" s="21">
        <v>0.15751927054424303</v>
      </c>
      <c r="H10" s="21">
        <v>0.15545434651930273</v>
      </c>
    </row>
    <row r="11" spans="1:8" x14ac:dyDescent="0.35">
      <c r="A11" s="19" t="s">
        <v>19</v>
      </c>
      <c r="B11" s="91">
        <v>17725</v>
      </c>
      <c r="C11" s="91">
        <v>19410.8</v>
      </c>
      <c r="D11" s="91">
        <v>26736.400000000001</v>
      </c>
      <c r="E11" s="20"/>
      <c r="F11" s="128">
        <v>0.35767638086793579</v>
      </c>
      <c r="G11" s="21">
        <v>0.36527985863212381</v>
      </c>
      <c r="H11" s="21">
        <v>0.47932115396700409</v>
      </c>
    </row>
    <row r="12" spans="1:8" x14ac:dyDescent="0.35">
      <c r="A12" s="22" t="s">
        <v>20</v>
      </c>
      <c r="B12" s="92">
        <v>153419</v>
      </c>
      <c r="C12" s="92">
        <v>162733</v>
      </c>
      <c r="D12" s="92">
        <v>170917</v>
      </c>
      <c r="E12" s="17"/>
      <c r="F12" s="127">
        <v>3.0958732116433194</v>
      </c>
      <c r="G12" s="18">
        <v>3.0623718360284693</v>
      </c>
      <c r="H12" s="18">
        <v>3.0641422806577707</v>
      </c>
    </row>
    <row r="13" spans="1:8" x14ac:dyDescent="0.35">
      <c r="A13" s="9" t="s">
        <v>21</v>
      </c>
      <c r="B13" s="92">
        <v>12519</v>
      </c>
      <c r="C13" s="92">
        <v>8156.4</v>
      </c>
      <c r="D13" s="92">
        <v>9217.8000000000011</v>
      </c>
      <c r="E13" s="17"/>
      <c r="F13" s="127">
        <v>0.25262344779044787</v>
      </c>
      <c r="G13" s="18">
        <v>0.15349025485539261</v>
      </c>
      <c r="H13" s="18">
        <v>0.16525360680708887</v>
      </c>
    </row>
    <row r="14" spans="1:8" x14ac:dyDescent="0.35">
      <c r="A14" s="9" t="s">
        <v>22</v>
      </c>
      <c r="B14" s="92">
        <v>180411</v>
      </c>
      <c r="C14" s="92">
        <v>187710.7</v>
      </c>
      <c r="D14" s="92">
        <v>195104.80000000002</v>
      </c>
      <c r="E14" s="17"/>
      <c r="F14" s="127">
        <v>3.6405380709162429</v>
      </c>
      <c r="G14" s="18">
        <v>3.5324117480854476</v>
      </c>
      <c r="H14" s="18">
        <v>3.497772994139134</v>
      </c>
    </row>
    <row r="15" spans="1:8" x14ac:dyDescent="0.35">
      <c r="A15" s="19" t="s">
        <v>23</v>
      </c>
      <c r="B15" s="91">
        <v>114550</v>
      </c>
      <c r="C15" s="91">
        <v>132987.9</v>
      </c>
      <c r="D15" s="91">
        <v>132969.4</v>
      </c>
      <c r="E15" s="20"/>
      <c r="F15" s="128">
        <v>2.3115277533665468</v>
      </c>
      <c r="G15" s="21">
        <v>2.4900408423279399</v>
      </c>
      <c r="H15" s="21">
        <v>2.3717401020356066</v>
      </c>
    </row>
    <row r="16" spans="1:8" x14ac:dyDescent="0.35">
      <c r="A16" s="13" t="s">
        <v>7</v>
      </c>
      <c r="B16" s="91">
        <v>46874</v>
      </c>
      <c r="C16" s="91">
        <v>57757.999999999993</v>
      </c>
      <c r="D16" s="91">
        <v>60523.700000000004</v>
      </c>
      <c r="E16" s="91"/>
      <c r="F16" s="128">
        <v>0.94587998176607169</v>
      </c>
      <c r="G16" s="21">
        <v>1.0869121352481199</v>
      </c>
      <c r="H16" s="21">
        <v>1.0850484630074642</v>
      </c>
    </row>
    <row r="17" spans="1:8" ht="26.15" customHeight="1" x14ac:dyDescent="0.35">
      <c r="A17" s="13" t="s">
        <v>44</v>
      </c>
      <c r="B17" s="91">
        <v>52446</v>
      </c>
      <c r="C17" s="91">
        <v>59713</v>
      </c>
      <c r="D17" s="91">
        <v>49622</v>
      </c>
      <c r="E17" s="20"/>
      <c r="F17" s="128">
        <v>1.0583185033004097</v>
      </c>
      <c r="G17" s="21">
        <v>1.1237020729954463</v>
      </c>
      <c r="H17" s="21">
        <v>0.88960646542356769</v>
      </c>
    </row>
    <row r="18" spans="1:8" ht="24.65" customHeight="1" x14ac:dyDescent="0.35">
      <c r="A18" s="13" t="s">
        <v>45</v>
      </c>
      <c r="B18" s="91">
        <v>15230</v>
      </c>
      <c r="C18" s="91">
        <v>15516.9</v>
      </c>
      <c r="D18" s="91">
        <v>22823.7</v>
      </c>
      <c r="E18" s="20"/>
      <c r="F18" s="128">
        <v>0.30732926830006557</v>
      </c>
      <c r="G18" s="21">
        <v>0.27942663408437335</v>
      </c>
      <c r="H18" s="21">
        <v>0.39708517360457513</v>
      </c>
    </row>
    <row r="19" spans="1:8" x14ac:dyDescent="0.35">
      <c r="A19" s="19" t="s">
        <v>26</v>
      </c>
      <c r="B19" s="91">
        <v>58881.395426183219</v>
      </c>
      <c r="C19" s="91">
        <v>46621.3</v>
      </c>
      <c r="D19" s="91">
        <v>53372.1</v>
      </c>
      <c r="E19" s="20"/>
      <c r="F19" s="128">
        <v>1.1881796567836977</v>
      </c>
      <c r="G19" s="21">
        <v>0.87733745508922023</v>
      </c>
      <c r="H19" s="21">
        <v>0.95683699232665331</v>
      </c>
    </row>
    <row r="20" spans="1:8" x14ac:dyDescent="0.35">
      <c r="A20" s="19" t="s">
        <v>46</v>
      </c>
      <c r="B20" s="91">
        <v>6980</v>
      </c>
      <c r="C20" s="91">
        <v>8101.4999999999991</v>
      </c>
      <c r="D20" s="91">
        <v>8763.3000000000011</v>
      </c>
      <c r="E20" s="20"/>
      <c r="F20" s="128">
        <v>0.14083066076599854</v>
      </c>
      <c r="G20" s="21">
        <v>0.16503345066828773</v>
      </c>
      <c r="H20" s="21">
        <v>0.16919589977687327</v>
      </c>
    </row>
    <row r="21" spans="1:8" x14ac:dyDescent="0.35">
      <c r="A21" s="9" t="s">
        <v>47</v>
      </c>
      <c r="B21" s="92">
        <v>1473770.9954261831</v>
      </c>
      <c r="C21" s="92">
        <v>1600656</v>
      </c>
      <c r="D21" s="92">
        <v>1708451.2999999998</v>
      </c>
      <c r="E21" s="17"/>
      <c r="F21" s="127">
        <v>29.739512624335333</v>
      </c>
      <c r="G21" s="18">
        <v>30.121756826027816</v>
      </c>
      <c r="H21" s="18">
        <v>30.628538195584596</v>
      </c>
    </row>
    <row r="22" spans="1:8" x14ac:dyDescent="0.35">
      <c r="A22" s="7"/>
      <c r="B22" s="8"/>
      <c r="C22" s="8"/>
      <c r="D22" s="8"/>
      <c r="E22" s="8"/>
      <c r="F22" s="8"/>
      <c r="G22" s="8"/>
      <c r="H22" s="8"/>
    </row>
    <row r="23" spans="1:8" ht="13" customHeight="1" x14ac:dyDescent="0.35">
      <c r="A23" s="216" t="s">
        <v>388</v>
      </c>
      <c r="B23" s="216"/>
      <c r="C23" s="216"/>
      <c r="D23" s="216"/>
      <c r="E23" s="216"/>
      <c r="F23" s="216"/>
      <c r="G23" s="216"/>
      <c r="H23" s="216"/>
    </row>
  </sheetData>
  <mergeCells count="5">
    <mergeCell ref="F2:H2"/>
    <mergeCell ref="A23:H23"/>
    <mergeCell ref="B2:B3"/>
    <mergeCell ref="C2:D2"/>
    <mergeCell ref="E2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3019-89B2-44FE-8B38-98D36CCE0991}">
  <sheetPr codeName="Sheet7"/>
  <dimension ref="A1:D21"/>
  <sheetViews>
    <sheetView topLeftCell="A3" workbookViewId="0">
      <selection activeCell="F14" sqref="F14"/>
    </sheetView>
  </sheetViews>
  <sheetFormatPr defaultColWidth="9.15234375" defaultRowHeight="12.9" x14ac:dyDescent="0.35"/>
  <cols>
    <col min="1" max="1" width="60.15234375" style="60" customWidth="1"/>
    <col min="2" max="2" width="6.15234375" style="60" customWidth="1"/>
    <col min="3" max="16384" width="9.15234375" style="60"/>
  </cols>
  <sheetData>
    <row r="1" spans="1:4" x14ac:dyDescent="0.35">
      <c r="A1" s="4"/>
      <c r="B1" s="4"/>
    </row>
    <row r="2" spans="1:4" ht="13.75" x14ac:dyDescent="0.35">
      <c r="A2" s="16" t="s">
        <v>392</v>
      </c>
      <c r="B2" s="118">
        <v>2027</v>
      </c>
    </row>
    <row r="3" spans="1:4" x14ac:dyDescent="0.35">
      <c r="A3" s="4"/>
      <c r="B3" s="4"/>
    </row>
    <row r="4" spans="1:4" x14ac:dyDescent="0.35">
      <c r="A4" s="39" t="s">
        <v>336</v>
      </c>
      <c r="B4" s="38">
        <v>6.5</v>
      </c>
      <c r="D4" s="153"/>
    </row>
    <row r="5" spans="1:4" x14ac:dyDescent="0.35">
      <c r="A5" s="39" t="s">
        <v>393</v>
      </c>
      <c r="B5" s="38">
        <v>6</v>
      </c>
    </row>
    <row r="6" spans="1:4" x14ac:dyDescent="0.35">
      <c r="A6" s="39" t="s">
        <v>394</v>
      </c>
      <c r="B6" s="38">
        <v>5</v>
      </c>
    </row>
    <row r="7" spans="1:4" x14ac:dyDescent="0.35">
      <c r="A7" s="39" t="s">
        <v>395</v>
      </c>
      <c r="B7" s="38">
        <v>4</v>
      </c>
    </row>
    <row r="8" spans="1:4" x14ac:dyDescent="0.35">
      <c r="A8" s="39" t="s">
        <v>396</v>
      </c>
      <c r="B8" s="38">
        <v>4</v>
      </c>
    </row>
    <row r="9" spans="1:4" x14ac:dyDescent="0.35">
      <c r="A9" s="39" t="s">
        <v>397</v>
      </c>
      <c r="B9" s="38">
        <v>3.6</v>
      </c>
    </row>
    <row r="10" spans="1:4" x14ac:dyDescent="0.35">
      <c r="A10" s="39" t="s">
        <v>398</v>
      </c>
      <c r="B10" s="38">
        <v>3.1</v>
      </c>
    </row>
    <row r="11" spans="1:4" x14ac:dyDescent="0.35">
      <c r="A11" s="39" t="s">
        <v>399</v>
      </c>
      <c r="B11" s="38">
        <v>1.2</v>
      </c>
    </row>
    <row r="12" spans="1:4" x14ac:dyDescent="0.35">
      <c r="A12" s="39" t="s">
        <v>400</v>
      </c>
      <c r="B12" s="38">
        <v>0.5</v>
      </c>
    </row>
    <row r="13" spans="1:4" x14ac:dyDescent="0.35">
      <c r="A13" s="39" t="s">
        <v>401</v>
      </c>
      <c r="B13" s="38">
        <v>0.2</v>
      </c>
    </row>
    <row r="14" spans="1:4" x14ac:dyDescent="0.35">
      <c r="A14" s="40" t="s">
        <v>77</v>
      </c>
      <c r="B14" s="41">
        <v>34.100000000000009</v>
      </c>
    </row>
    <row r="15" spans="1:4" x14ac:dyDescent="0.35">
      <c r="A15" s="42"/>
      <c r="B15" s="42"/>
    </row>
    <row r="16" spans="1:4" x14ac:dyDescent="0.35">
      <c r="A16" s="222" t="s">
        <v>389</v>
      </c>
      <c r="B16" s="222"/>
    </row>
    <row r="17" spans="1:3" x14ac:dyDescent="0.35">
      <c r="A17" s="221" t="s">
        <v>390</v>
      </c>
      <c r="B17" s="221"/>
    </row>
    <row r="18" spans="1:3" x14ac:dyDescent="0.35">
      <c r="A18" s="221" t="s">
        <v>391</v>
      </c>
      <c r="B18" s="221"/>
    </row>
    <row r="21" spans="1:3" x14ac:dyDescent="0.35">
      <c r="C21" s="154"/>
    </row>
  </sheetData>
  <mergeCells count="3">
    <mergeCell ref="A17:B17"/>
    <mergeCell ref="A18:B18"/>
    <mergeCell ref="A16:B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2217-7D93-43D5-A9D7-B2FAADC613DB}">
  <sheetPr codeName="Sheet8"/>
  <dimension ref="A1:E17"/>
  <sheetViews>
    <sheetView topLeftCell="A14" workbookViewId="0">
      <selection activeCell="A34" sqref="A34"/>
    </sheetView>
  </sheetViews>
  <sheetFormatPr defaultColWidth="9.15234375" defaultRowHeight="12.9" x14ac:dyDescent="0.35"/>
  <cols>
    <col min="1" max="1" width="56.84375" style="60" customWidth="1"/>
    <col min="2" max="2" width="12.3828125" style="60" customWidth="1"/>
    <col min="3" max="3" width="12.84375" style="60" customWidth="1"/>
    <col min="4" max="16384" width="9.15234375" style="60"/>
  </cols>
  <sheetData>
    <row r="1" spans="1:5" x14ac:dyDescent="0.35">
      <c r="A1" s="15"/>
      <c r="B1" s="15"/>
      <c r="C1" s="15"/>
    </row>
    <row r="2" spans="1:5" x14ac:dyDescent="0.35">
      <c r="A2" s="24" t="s">
        <v>48</v>
      </c>
      <c r="B2" s="24" t="s">
        <v>371</v>
      </c>
      <c r="C2" s="24" t="s">
        <v>402</v>
      </c>
    </row>
    <row r="3" spans="1:5" x14ac:dyDescent="0.35">
      <c r="A3" s="4"/>
      <c r="B3" s="4"/>
      <c r="C3" s="4"/>
    </row>
    <row r="4" spans="1:5" x14ac:dyDescent="0.35">
      <c r="A4" s="25" t="s">
        <v>49</v>
      </c>
      <c r="B4" s="25"/>
      <c r="C4" s="25"/>
    </row>
    <row r="5" spans="1:5" x14ac:dyDescent="0.35">
      <c r="A5" s="26" t="s">
        <v>50</v>
      </c>
      <c r="B5" s="27">
        <v>34000</v>
      </c>
      <c r="C5" s="27">
        <v>22100</v>
      </c>
    </row>
    <row r="6" spans="1:5" x14ac:dyDescent="0.35">
      <c r="A6" s="26" t="s">
        <v>51</v>
      </c>
      <c r="B6" s="27">
        <v>20200</v>
      </c>
      <c r="C6" s="27">
        <v>21000</v>
      </c>
      <c r="E6" s="27"/>
    </row>
    <row r="7" spans="1:5" x14ac:dyDescent="0.35">
      <c r="A7" s="26" t="s">
        <v>52</v>
      </c>
      <c r="B7" s="27">
        <v>2900</v>
      </c>
      <c r="C7" s="27">
        <v>2900</v>
      </c>
    </row>
    <row r="8" spans="1:5" x14ac:dyDescent="0.35">
      <c r="A8" s="26" t="s">
        <v>53</v>
      </c>
      <c r="B8" s="27">
        <v>971</v>
      </c>
      <c r="C8" s="27">
        <v>1871</v>
      </c>
    </row>
    <row r="9" spans="1:5" x14ac:dyDescent="0.35">
      <c r="A9" s="9" t="s">
        <v>54</v>
      </c>
      <c r="B9" s="28">
        <v>58071</v>
      </c>
      <c r="C9" s="28">
        <v>47871</v>
      </c>
    </row>
    <row r="10" spans="1:5" x14ac:dyDescent="0.35">
      <c r="A10" s="25" t="s">
        <v>55</v>
      </c>
      <c r="B10" s="29"/>
      <c r="C10" s="29"/>
    </row>
    <row r="11" spans="1:5" x14ac:dyDescent="0.35">
      <c r="A11" s="26" t="s">
        <v>56</v>
      </c>
      <c r="B11" s="30">
        <v>750</v>
      </c>
      <c r="C11" s="30">
        <v>750</v>
      </c>
    </row>
    <row r="12" spans="1:5" x14ac:dyDescent="0.35">
      <c r="A12" s="26" t="s">
        <v>57</v>
      </c>
      <c r="B12" s="30">
        <v>892</v>
      </c>
      <c r="C12" s="30">
        <v>1001</v>
      </c>
    </row>
    <row r="13" spans="1:5" x14ac:dyDescent="0.35">
      <c r="A13" s="9" t="s">
        <v>58</v>
      </c>
      <c r="B13" s="31">
        <v>1642</v>
      </c>
      <c r="C13" s="31">
        <v>1751</v>
      </c>
    </row>
    <row r="14" spans="1:5" x14ac:dyDescent="0.35">
      <c r="A14" s="9" t="s">
        <v>59</v>
      </c>
      <c r="B14" s="31">
        <v>59713</v>
      </c>
      <c r="C14" s="31">
        <v>49622</v>
      </c>
    </row>
    <row r="15" spans="1:5" x14ac:dyDescent="0.35">
      <c r="A15" s="32"/>
      <c r="B15" s="33"/>
      <c r="C15" s="33"/>
    </row>
    <row r="16" spans="1:5" ht="52.3" customHeight="1" x14ac:dyDescent="0.35">
      <c r="A16" s="223" t="s">
        <v>403</v>
      </c>
      <c r="B16" s="223"/>
      <c r="C16" s="223"/>
    </row>
    <row r="17" spans="1:3" ht="23.6" customHeight="1" x14ac:dyDescent="0.35">
      <c r="A17" s="155"/>
      <c r="B17" s="155"/>
      <c r="C17" s="155"/>
    </row>
  </sheetData>
  <mergeCells count="1">
    <mergeCell ref="A16:C1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31</vt:i4>
      </vt:variant>
    </vt:vector>
  </HeadingPairs>
  <TitlesOfParts>
    <vt:vector size="31" baseType="lpstr">
      <vt:lpstr>Töfluyfirlt</vt:lpstr>
      <vt:lpstr>2-1</vt:lpstr>
      <vt:lpstr>3-1</vt:lpstr>
      <vt:lpstr>3-2</vt:lpstr>
      <vt:lpstr>3-3</vt:lpstr>
      <vt:lpstr>3-4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6-1</vt:lpstr>
      <vt:lpstr>6-2</vt:lpstr>
      <vt:lpstr>6-3</vt:lpstr>
      <vt:lpstr>6-4</vt:lpstr>
      <vt:lpstr>6-5</vt:lpstr>
      <vt:lpstr>6-6</vt:lpstr>
      <vt:lpstr>7-1</vt:lpstr>
      <vt:lpstr>7-2</vt:lpstr>
      <vt:lpstr>8-1</vt:lpstr>
      <vt:lpstr>8-2</vt:lpstr>
      <vt:lpstr>9-1</vt:lpstr>
      <vt:lpstr>9-2</vt:lpstr>
      <vt:lpstr>9-3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Anna Borgþórsdóttir Olsen</cp:lastModifiedBy>
  <dcterms:created xsi:type="dcterms:W3CDTF">2023-09-03T11:25:15Z</dcterms:created>
  <dcterms:modified xsi:type="dcterms:W3CDTF">2026-09-07T11:38:10Z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2026-09-02T09:01:46Z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ed6338fe-e2fe-400e-93f7-35e58fd4d3a2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